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https://ktgrch-my.sharepoint.com/personal/dario_bonstingl_gvg_gr_ch/Documents/Desktop/"/>
    </mc:Choice>
  </mc:AlternateContent>
  <xr:revisionPtr revIDLastSave="0" documentId="8_{D1303BF9-B6BC-4DC1-87EC-E38186F3522E}" xr6:coauthVersionLast="47" xr6:coauthVersionMax="47" xr10:uidLastSave="{00000000-0000-0000-0000-000000000000}"/>
  <workbookProtection workbookAlgorithmName="SHA-512" workbookHashValue="WzwnCPnjCcuHi7RoO/VSnQsdcKgM1MCwzrwrGVGiDRPCTF+iNFiETO/7TKlDHBKRdisyJf3Wj0PywSt115bYHg==" workbookSaltValue="tFdwJUGU6dEh9qII2aylFw==" workbookSpinCount="100000" lockStructure="1"/>
  <bookViews>
    <workbookView xWindow="38280" yWindow="-120" windowWidth="38640" windowHeight="21120" xr2:uid="{00000000-000D-0000-FFFF-FFFF00000000}"/>
  </bookViews>
  <sheets>
    <sheet name="ER_EKV" sheetId="2" r:id="rId1"/>
    <sheet name="Abrechnung_GVG" sheetId="13" state="hidden" r:id="rId2"/>
    <sheet name="Adressen_FW_Kdt" sheetId="10" state="hidden" r:id="rId3"/>
    <sheet name="RG_AdressenGde" sheetId="16" state="hidden" r:id="rId4"/>
    <sheet name="Logos" sheetId="11" state="hidden" r:id="rId5"/>
  </sheets>
  <externalReferences>
    <externalReference r:id="rId6"/>
  </externalReferences>
  <definedNames>
    <definedName name="_xlnm.Print_Area" localSheetId="1">Abrechnung_GVG!$A$1:$L$164</definedName>
    <definedName name="_xlnm.Print_Area" localSheetId="0">ER_EKV!$A$1:$L$148</definedName>
    <definedName name="Logos">INDIRECT("Logos!$B$"&amp;MATCH(ER_EKV!$C$11,Logos!$D:$D,FALSE))</definedName>
    <definedName name="Logos_Abrechnung_GVG_Unterschriften">INDIRECT("Logos!$B$"&amp;MATCH(Abrechnung_GVG!$B$157,Logos!$D:$D,FALSE))</definedName>
    <definedName name="Logos_ER_EKV_Unterschriften">INDIRECT("Logos!$B$"&amp;MATCH(ER_EKV!$B$140,Logos!$D:$D,FALSE))</definedName>
    <definedName name="rng_Auswahlbereich">INDEX([1]tab_Eingleisstellen!$E$7:$N$7,INDIRECT("tab_Eingleisstellen!$E:$N"&amp;COUNTA(#REF!)-COUNTBLANK(#REF!)+6),0,1)</definedName>
    <definedName name="rng_Stuept_Logo" localSheetId="1">tab_Stuept_Logo[Feuerwehr_Logo]</definedName>
    <definedName name="rng_Stuept_Logo">tab_Stuept_Logo[Feuerwehr_Logo]</definedName>
  </definedName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3" i="13" l="1"/>
  <c r="D92" i="13"/>
  <c r="D56" i="13"/>
  <c r="D55" i="13"/>
  <c r="J92" i="2"/>
  <c r="H87" i="13" l="1"/>
  <c r="H44" i="13"/>
  <c r="H50" i="13"/>
  <c r="C19" i="13" l="1"/>
  <c r="C18" i="13"/>
  <c r="C17" i="13"/>
  <c r="C16" i="13"/>
  <c r="C9" i="13"/>
  <c r="C8" i="13"/>
  <c r="H21" i="2"/>
  <c r="J30" i="13" l="1"/>
  <c r="J68" i="13" l="1"/>
  <c r="H55" i="13"/>
  <c r="I6" i="16" l="1"/>
  <c r="C30" i="13" l="1"/>
  <c r="F30" i="13"/>
  <c r="H80" i="13" l="1"/>
  <c r="F68" i="13"/>
  <c r="C50" i="13"/>
  <c r="J63" i="2"/>
  <c r="C68" i="13"/>
  <c r="J69" i="13"/>
  <c r="J68" i="2"/>
  <c r="H93" i="13" l="1"/>
  <c r="H92" i="13"/>
  <c r="H56" i="13"/>
  <c r="C87" i="13"/>
  <c r="N8" i="16"/>
  <c r="N9" i="16"/>
  <c r="N10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26" i="16"/>
  <c r="N27" i="16"/>
  <c r="N28" i="16"/>
  <c r="N29" i="16"/>
  <c r="N30" i="16"/>
  <c r="N31" i="16"/>
  <c r="N32" i="16"/>
  <c r="N33" i="16"/>
  <c r="N34" i="16"/>
  <c r="N35" i="16"/>
  <c r="N36" i="16"/>
  <c r="N37" i="16"/>
  <c r="N38" i="16"/>
  <c r="N39" i="16"/>
  <c r="N40" i="16"/>
  <c r="N41" i="16"/>
  <c r="N42" i="16"/>
  <c r="N43" i="16"/>
  <c r="N44" i="16"/>
  <c r="N45" i="16"/>
  <c r="N46" i="16"/>
  <c r="N47" i="16"/>
  <c r="N48" i="16"/>
  <c r="N49" i="16"/>
  <c r="N50" i="16"/>
  <c r="N51" i="16"/>
  <c r="N52" i="16"/>
  <c r="N53" i="16"/>
  <c r="N54" i="16"/>
  <c r="N55" i="16"/>
  <c r="N56" i="16"/>
  <c r="N57" i="16"/>
  <c r="N58" i="16"/>
  <c r="N59" i="16"/>
  <c r="N60" i="16"/>
  <c r="N61" i="16"/>
  <c r="N62" i="16"/>
  <c r="N63" i="16"/>
  <c r="N64" i="16"/>
  <c r="N65" i="16"/>
  <c r="N66" i="16"/>
  <c r="N67" i="16"/>
  <c r="N68" i="16"/>
  <c r="N69" i="16"/>
  <c r="N70" i="16"/>
  <c r="N71" i="16"/>
  <c r="N72" i="16"/>
  <c r="N73" i="16"/>
  <c r="N74" i="16"/>
  <c r="N75" i="16"/>
  <c r="N76" i="16"/>
  <c r="N77" i="16"/>
  <c r="N78" i="16"/>
  <c r="N79" i="16"/>
  <c r="N80" i="16"/>
  <c r="N81" i="16"/>
  <c r="N82" i="16"/>
  <c r="N83" i="16"/>
  <c r="N84" i="16"/>
  <c r="N85" i="16"/>
  <c r="N86" i="16"/>
  <c r="N87" i="16"/>
  <c r="N88" i="16"/>
  <c r="N89" i="16"/>
  <c r="N90" i="16"/>
  <c r="N91" i="16"/>
  <c r="N92" i="16"/>
  <c r="N93" i="16"/>
  <c r="N94" i="16"/>
  <c r="N95" i="16"/>
  <c r="N96" i="16"/>
  <c r="N97" i="16"/>
  <c r="N98" i="16"/>
  <c r="N99" i="16"/>
  <c r="N100" i="16"/>
  <c r="N101" i="16"/>
  <c r="N102" i="16"/>
  <c r="N103" i="16"/>
  <c r="N104" i="16"/>
  <c r="N105" i="16"/>
  <c r="N106" i="16"/>
  <c r="N107" i="16"/>
  <c r="N108" i="16"/>
  <c r="N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51" i="16"/>
  <c r="I52" i="16"/>
  <c r="I53" i="16"/>
  <c r="I54" i="16"/>
  <c r="I55" i="16"/>
  <c r="I56" i="16"/>
  <c r="I57" i="16"/>
  <c r="I58" i="16"/>
  <c r="I59" i="16"/>
  <c r="I60" i="16"/>
  <c r="I61" i="16"/>
  <c r="I62" i="16"/>
  <c r="I63" i="16"/>
  <c r="I64" i="16"/>
  <c r="I65" i="16"/>
  <c r="I66" i="16"/>
  <c r="I67" i="16"/>
  <c r="I68" i="16"/>
  <c r="I69" i="16"/>
  <c r="I70" i="16"/>
  <c r="I71" i="16"/>
  <c r="I72" i="16"/>
  <c r="I73" i="16"/>
  <c r="I74" i="16"/>
  <c r="I75" i="16"/>
  <c r="I76" i="16"/>
  <c r="I77" i="16"/>
  <c r="I78" i="16"/>
  <c r="I79" i="16"/>
  <c r="I80" i="16"/>
  <c r="I81" i="16"/>
  <c r="I82" i="16"/>
  <c r="I83" i="16"/>
  <c r="I84" i="16"/>
  <c r="I85" i="16"/>
  <c r="I86" i="16"/>
  <c r="I87" i="16"/>
  <c r="I88" i="16"/>
  <c r="I89" i="16"/>
  <c r="I90" i="16"/>
  <c r="I91" i="16"/>
  <c r="I92" i="16"/>
  <c r="I93" i="16"/>
  <c r="I94" i="16"/>
  <c r="I95" i="16"/>
  <c r="I96" i="16"/>
  <c r="I97" i="16"/>
  <c r="I98" i="16"/>
  <c r="I99" i="16"/>
  <c r="I100" i="16"/>
  <c r="I101" i="16"/>
  <c r="I102" i="16"/>
  <c r="I103" i="16"/>
  <c r="I104" i="16"/>
  <c r="I105" i="16"/>
  <c r="I106" i="16"/>
  <c r="I107" i="16"/>
  <c r="I108" i="16"/>
  <c r="I7" i="16"/>
  <c r="J110" i="13" l="1"/>
  <c r="J105" i="13"/>
  <c r="J50" i="13"/>
  <c r="J110" i="2"/>
  <c r="J105" i="2"/>
  <c r="J64" i="2"/>
  <c r="F145" i="2" l="1"/>
  <c r="C14" i="2"/>
  <c r="C13" i="2"/>
  <c r="C12" i="2"/>
  <c r="J8" i="10" l="1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7" i="10"/>
  <c r="C4" i="13" l="1"/>
  <c r="C5" i="13"/>
  <c r="C11" i="13" l="1"/>
  <c r="F162" i="13"/>
  <c r="B109" i="13"/>
  <c r="B108" i="13"/>
  <c r="B107" i="13"/>
  <c r="H109" i="13"/>
  <c r="H108" i="13"/>
  <c r="H107" i="13"/>
  <c r="H104" i="13"/>
  <c r="H103" i="13"/>
  <c r="H102" i="13"/>
  <c r="H101" i="13"/>
  <c r="H100" i="13"/>
  <c r="H99" i="13"/>
  <c r="B104" i="13"/>
  <c r="B102" i="13"/>
  <c r="B101" i="13"/>
  <c r="B100" i="13"/>
  <c r="B99" i="13"/>
  <c r="F93" i="13"/>
  <c r="F92" i="13"/>
  <c r="F91" i="13"/>
  <c r="F90" i="13"/>
  <c r="F87" i="13"/>
  <c r="F86" i="13"/>
  <c r="F85" i="13"/>
  <c r="F81" i="13"/>
  <c r="F80" i="13"/>
  <c r="F79" i="13"/>
  <c r="F78" i="13"/>
  <c r="F77" i="13"/>
  <c r="F76" i="13"/>
  <c r="F75" i="13"/>
  <c r="F64" i="13"/>
  <c r="F56" i="13"/>
  <c r="F55" i="13"/>
  <c r="F54" i="13"/>
  <c r="F53" i="13"/>
  <c r="F50" i="13"/>
  <c r="F49" i="13"/>
  <c r="F48" i="13"/>
  <c r="F45" i="13"/>
  <c r="F44" i="13"/>
  <c r="F43" i="13"/>
  <c r="F42" i="13"/>
  <c r="F41" i="13"/>
  <c r="F40" i="13"/>
  <c r="F39" i="13"/>
  <c r="F26" i="13"/>
  <c r="C21" i="13"/>
  <c r="G9" i="13"/>
  <c r="C14" i="13" l="1"/>
  <c r="C13" i="13"/>
  <c r="C12" i="13"/>
  <c r="J85" i="13" l="1"/>
  <c r="J93" i="13"/>
  <c r="J92" i="13"/>
  <c r="J91" i="13"/>
  <c r="J90" i="13"/>
  <c r="J87" i="13"/>
  <c r="J86" i="13"/>
  <c r="J81" i="13"/>
  <c r="J80" i="13"/>
  <c r="J79" i="13"/>
  <c r="J78" i="13"/>
  <c r="J77" i="13"/>
  <c r="J76" i="13"/>
  <c r="J75" i="13"/>
  <c r="J64" i="13"/>
  <c r="J49" i="13"/>
  <c r="J48" i="13"/>
  <c r="J45" i="13"/>
  <c r="J44" i="13"/>
  <c r="J43" i="13"/>
  <c r="J42" i="13"/>
  <c r="J41" i="13"/>
  <c r="J40" i="13"/>
  <c r="J39" i="13"/>
  <c r="J51" i="13" l="1"/>
  <c r="J46" i="13"/>
  <c r="J94" i="13"/>
  <c r="J88" i="13"/>
  <c r="J82" i="13"/>
  <c r="J53" i="13"/>
  <c r="J56" i="13"/>
  <c r="J55" i="13"/>
  <c r="J54" i="13"/>
  <c r="J31" i="2"/>
  <c r="J31" i="13"/>
  <c r="J26" i="13"/>
  <c r="J27" i="13" s="1"/>
  <c r="I5" i="13"/>
  <c r="I4" i="13"/>
  <c r="J26" i="2"/>
  <c r="H21" i="13"/>
  <c r="J55" i="2"/>
  <c r="J93" i="2"/>
  <c r="J57" i="13" l="1"/>
  <c r="I59" i="13" s="1"/>
  <c r="J65" i="13"/>
  <c r="I96" i="13" s="1"/>
  <c r="J91" i="2"/>
  <c r="J90" i="2"/>
  <c r="J87" i="2"/>
  <c r="J86" i="2"/>
  <c r="J85" i="2"/>
  <c r="J79" i="2"/>
  <c r="J78" i="2"/>
  <c r="J77" i="2"/>
  <c r="J76" i="2"/>
  <c r="J75" i="2"/>
  <c r="J74" i="2"/>
  <c r="J73" i="2"/>
  <c r="J53" i="2"/>
  <c r="J52" i="2"/>
  <c r="J49" i="2"/>
  <c r="J44" i="2"/>
  <c r="J43" i="2"/>
  <c r="J94" i="2" l="1"/>
  <c r="J88" i="2"/>
  <c r="J80" i="2"/>
  <c r="J112" i="13"/>
  <c r="I96" i="2" l="1"/>
  <c r="J134" i="13"/>
  <c r="J121" i="13"/>
  <c r="J123" i="13" s="1"/>
  <c r="J126" i="13" s="1"/>
  <c r="J128" i="13" s="1"/>
  <c r="J27" i="2"/>
  <c r="J54" i="2" l="1"/>
  <c r="J56" i="2" s="1"/>
  <c r="J48" i="2"/>
  <c r="J47" i="2"/>
  <c r="J42" i="2"/>
  <c r="J41" i="2"/>
  <c r="J40" i="2"/>
  <c r="J39" i="2"/>
  <c r="J38" i="2"/>
  <c r="J50" i="2" l="1"/>
  <c r="J45" i="2"/>
  <c r="I58" i="2" l="1"/>
  <c r="I112" i="2" s="1"/>
  <c r="H120" i="2" l="1"/>
  <c r="G112" i="13"/>
  <c r="J133" i="13"/>
  <c r="H119" i="2"/>
  <c r="H121" i="2" l="1"/>
  <c r="J136" i="13"/>
  <c r="B136" i="13"/>
</calcChain>
</file>

<file path=xl/sharedStrings.xml><?xml version="1.0" encoding="utf-8"?>
<sst xmlns="http://schemas.openxmlformats.org/spreadsheetml/2006/main" count="1645" uniqueCount="986">
  <si>
    <t>7001 Chur</t>
  </si>
  <si>
    <t>Total CHF</t>
  </si>
  <si>
    <t>CHF / Std.</t>
  </si>
  <si>
    <t>Gebäudeversicherung Graubünden</t>
  </si>
  <si>
    <t>Feuerwehr</t>
  </si>
  <si>
    <t>Arosa</t>
  </si>
  <si>
    <t>Zernez</t>
  </si>
  <si>
    <t>Poschiavo</t>
  </si>
  <si>
    <t>Thusis</t>
  </si>
  <si>
    <t>Kreditoren</t>
  </si>
  <si>
    <t>Bahnhofstrasse 25</t>
  </si>
  <si>
    <t>Chur</t>
  </si>
  <si>
    <t>E-Mail:</t>
  </si>
  <si>
    <t>Kontrolle Rapport</t>
  </si>
  <si>
    <t>Rapport eingesehen, cc</t>
  </si>
  <si>
    <t>Rapport eingesehen, ra</t>
  </si>
  <si>
    <t>Rhätische Bahn AG</t>
  </si>
  <si>
    <t>Ottostrasse 22</t>
  </si>
  <si>
    <t>tab_Kontrollpersonal</t>
  </si>
  <si>
    <t>feuerwehr@gvg.gr.ch</t>
  </si>
  <si>
    <t>Gebäudeversicherung Graubünden, Feuerwehr</t>
  </si>
  <si>
    <t>+41 81 258 90 90</t>
  </si>
  <si>
    <t>CH-7001 Chur</t>
  </si>
  <si>
    <t>Vorname / Name:</t>
  </si>
  <si>
    <t>Telefon:</t>
  </si>
  <si>
    <t>Mobile Nr.:</t>
  </si>
  <si>
    <t>Ort / Datum:</t>
  </si>
  <si>
    <t>Ereignisdaten</t>
  </si>
  <si>
    <t>Sachbearbeiter Gemeinde</t>
  </si>
  <si>
    <t>Ereignisdatum:</t>
  </si>
  <si>
    <t>Betroffenes Objekt:</t>
  </si>
  <si>
    <t>Gemeinde:</t>
  </si>
  <si>
    <t>Beteiligte Nachbarsfeuerwehr(n)</t>
  </si>
  <si>
    <t>Einsatzkosten eigene Feuerwehr</t>
  </si>
  <si>
    <t>Personaleinsatz eigene Feuerwehr</t>
  </si>
  <si>
    <t>Hauptmahlzeit:</t>
  </si>
  <si>
    <t>Frühstück:</t>
  </si>
  <si>
    <t>Fahrzeuge &gt;7 &lt;14 to</t>
  </si>
  <si>
    <t>Autodrehleiter/Hubrettungsfahrzeug</t>
  </si>
  <si>
    <t>Tanklöschfahrzeug</t>
  </si>
  <si>
    <t>Kleinlöschfahrzeug &lt; 7 to</t>
  </si>
  <si>
    <t>Motorspritze Typ 2</t>
  </si>
  <si>
    <t>Einsatzfahrzeuge eigene Feuerwehr</t>
  </si>
  <si>
    <t>Rechnungsadressen Feuerwehren</t>
  </si>
  <si>
    <t>Organisation</t>
  </si>
  <si>
    <t>Anschrift</t>
  </si>
  <si>
    <t>Adresse</t>
  </si>
  <si>
    <t>Rechnungszusatz</t>
  </si>
  <si>
    <t>PLZ</t>
  </si>
  <si>
    <t>Ort</t>
  </si>
  <si>
    <t>PLZ/Ort</t>
  </si>
  <si>
    <t>Comune di Bregaglia</t>
  </si>
  <si>
    <t>Pompieri</t>
  </si>
  <si>
    <t>Val Torta 122</t>
  </si>
  <si>
    <t>7603</t>
  </si>
  <si>
    <t>Vicosoprano</t>
  </si>
  <si>
    <t>Comune di Brusio</t>
  </si>
  <si>
    <t>Cancelleria comunale</t>
  </si>
  <si>
    <t>Borgo 320</t>
  </si>
  <si>
    <t>7743</t>
  </si>
  <si>
    <t>Brusio</t>
  </si>
  <si>
    <t>Comune di Poschiavo</t>
  </si>
  <si>
    <t>Via da Spultri 301</t>
  </si>
  <si>
    <t>7742</t>
  </si>
  <si>
    <t>Feuerwehrverband Samedan-Pontresina</t>
  </si>
  <si>
    <t>c/o Gemeindeverwaltung</t>
  </si>
  <si>
    <t>Plazzet 4</t>
  </si>
  <si>
    <t>7503</t>
  </si>
  <si>
    <t>Samedan</t>
  </si>
  <si>
    <t>Gemeindevorstand St. Moritz</t>
  </si>
  <si>
    <t>Via Maistra 12</t>
  </si>
  <si>
    <t>7500</t>
  </si>
  <si>
    <t>St. Moritz</t>
  </si>
  <si>
    <t>Feuerwehrverband Trais Lejs</t>
  </si>
  <si>
    <t>Chesa Cumünela</t>
  </si>
  <si>
    <t>7514</t>
  </si>
  <si>
    <t>Sils/Segl Maria</t>
  </si>
  <si>
    <t>Feuerwehrverband Plaiv</t>
  </si>
  <si>
    <t>c/o Gemeindeverwaltung Zuoz</t>
  </si>
  <si>
    <t>Plazzet 113</t>
  </si>
  <si>
    <t>7524</t>
  </si>
  <si>
    <t>Zuoz</t>
  </si>
  <si>
    <t>Feuerwehr Val Müstair</t>
  </si>
  <si>
    <t>Cumün da Val Müstair</t>
  </si>
  <si>
    <t>Via Maistra 93C</t>
  </si>
  <si>
    <t>7537</t>
  </si>
  <si>
    <t>Müstair</t>
  </si>
  <si>
    <t>Feuerwehr Pisoc</t>
  </si>
  <si>
    <t>c/o Gemeindeverwaltung Scuol</t>
  </si>
  <si>
    <t>Bagnera 170</t>
  </si>
  <si>
    <t>7550</t>
  </si>
  <si>
    <t>Scuol</t>
  </si>
  <si>
    <t>Gemeindevorstand Samnaun</t>
  </si>
  <si>
    <t>Kirchweg 25</t>
  </si>
  <si>
    <t>7562</t>
  </si>
  <si>
    <t>Samnaun-Compatsch</t>
  </si>
  <si>
    <t>Feuerwehr Zernez</t>
  </si>
  <si>
    <t>Urtatsch 147A</t>
  </si>
  <si>
    <t>7530</t>
  </si>
  <si>
    <t>Feuerwehr Muttler</t>
  </si>
  <si>
    <t>Gemeindeverwaltung Valsot</t>
  </si>
  <si>
    <t>Poz 86</t>
  </si>
  <si>
    <t>7556</t>
  </si>
  <si>
    <t>Ramosch</t>
  </si>
  <si>
    <t>Feuerwehrverband Calanda</t>
  </si>
  <si>
    <t>c/o Gemeindeverwaltung Trimmis</t>
  </si>
  <si>
    <t>Galbutz 2</t>
  </si>
  <si>
    <t>7203</t>
  </si>
  <si>
    <t>Trimmis</t>
  </si>
  <si>
    <t>Feuerwehrverband Vorderprättigau</t>
  </si>
  <si>
    <t>Gemeindeverwaltung Grüsch</t>
  </si>
  <si>
    <t>Landstrass 4</t>
  </si>
  <si>
    <t>7214</t>
  </si>
  <si>
    <t>Grüsch</t>
  </si>
  <si>
    <t>Gemeinde Davos</t>
  </si>
  <si>
    <t>Berglistutz 1</t>
  </si>
  <si>
    <t>Postfach</t>
  </si>
  <si>
    <t>7270</t>
  </si>
  <si>
    <t>Davos Platz</t>
  </si>
  <si>
    <t>Stadtrat Maienfeld</t>
  </si>
  <si>
    <t>Balatrain 1</t>
  </si>
  <si>
    <t>7304</t>
  </si>
  <si>
    <t>Maienfeld</t>
  </si>
  <si>
    <t>Feuerwehr Stützpunkt Klosters-Serneus</t>
  </si>
  <si>
    <t>Doggilochstrasse 107</t>
  </si>
  <si>
    <t>7250</t>
  </si>
  <si>
    <t>Klosters</t>
  </si>
  <si>
    <t>Feuerwehrverband Mittelprättigau</t>
  </si>
  <si>
    <t>Dorfstrasse 5</t>
  </si>
  <si>
    <t>7235</t>
  </si>
  <si>
    <t>Fideris</t>
  </si>
  <si>
    <t>Feuerwehr Landquart</t>
  </si>
  <si>
    <t>c/o Gemeindeverwaltung Landquart</t>
  </si>
  <si>
    <t>Postfach 63</t>
  </si>
  <si>
    <t>7206</t>
  </si>
  <si>
    <t>Igis</t>
  </si>
  <si>
    <t>Feuerwehrverband Bonaduz/Rhäzüns</t>
  </si>
  <si>
    <t>Hauptstrasse 25</t>
  </si>
  <si>
    <t>7402</t>
  </si>
  <si>
    <t>Bonaduz</t>
  </si>
  <si>
    <t>Raschärenstrasse 27</t>
  </si>
  <si>
    <t>7000</t>
  </si>
  <si>
    <t>Feuerwehr Churwalden</t>
  </si>
  <si>
    <t>Hauptstrasse 101</t>
  </si>
  <si>
    <t>7075</t>
  </si>
  <si>
    <t>Churwalden</t>
  </si>
  <si>
    <t>Feuerwehrverband Domat/Ems-Felsberg</t>
  </si>
  <si>
    <t>Tircal 11</t>
  </si>
  <si>
    <t>7013</t>
  </si>
  <si>
    <t>Domat/Ems</t>
  </si>
  <si>
    <t>Ems-Chemie AG</t>
  </si>
  <si>
    <t>Werksfeuerwehr</t>
  </si>
  <si>
    <t>Rolf Schläpfer</t>
  </si>
  <si>
    <t>Gemeindeverwaltung Flims</t>
  </si>
  <si>
    <t>Via dil Casti 2</t>
  </si>
  <si>
    <t>7017</t>
  </si>
  <si>
    <t>Flims Dorf</t>
  </si>
  <si>
    <t>Feuerwehrverband Laax/Falera</t>
  </si>
  <si>
    <t>c/o Gemeindeverwaltung Falera</t>
  </si>
  <si>
    <t>Via Principala 45c</t>
  </si>
  <si>
    <t>7153</t>
  </si>
  <si>
    <t>Falera</t>
  </si>
  <si>
    <t>Gemeinde Safiental</t>
  </si>
  <si>
    <t>Feuerwehrkommando</t>
  </si>
  <si>
    <t>Talstrasse 6</t>
  </si>
  <si>
    <t>7107</t>
  </si>
  <si>
    <t>Safien Platz</t>
  </si>
  <si>
    <t>Gemeindevorstand Trin</t>
  </si>
  <si>
    <t>Via Principala 59</t>
  </si>
  <si>
    <t>7014</t>
  </si>
  <si>
    <t>Trin</t>
  </si>
  <si>
    <t>Feuerwehr Tschiertschen/Praden</t>
  </si>
  <si>
    <t>Bin da Hüscher 46</t>
  </si>
  <si>
    <t>7063</t>
  </si>
  <si>
    <t>Praden</t>
  </si>
  <si>
    <t>Gemeinde Arosa</t>
  </si>
  <si>
    <t>Feuerwehrsekretariat (Abteilung Hinten)</t>
  </si>
  <si>
    <t>Rathaus</t>
  </si>
  <si>
    <t>7050</t>
  </si>
  <si>
    <t>Feuerwehr Vaz/Obervaz</t>
  </si>
  <si>
    <t>c/o Gemeindehaus</t>
  </si>
  <si>
    <t>Plam dil Roisch 2</t>
  </si>
  <si>
    <t>7078</t>
  </si>
  <si>
    <t>Lenzerheide</t>
  </si>
  <si>
    <t>Feuerwehr Gemeinde Thusis</t>
  </si>
  <si>
    <t>Untere Gasse 1</t>
  </si>
  <si>
    <t>7430</t>
  </si>
  <si>
    <t>Feuerwehrverband Albula</t>
  </si>
  <si>
    <t>p.A. Frau Enrica Casutt</t>
  </si>
  <si>
    <t>7472</t>
  </si>
  <si>
    <t>Surava</t>
  </si>
  <si>
    <t>Feuerwehrverband Avers/Ferrera</t>
  </si>
  <si>
    <t>c/o Gemeindeverwaltung Ferrera</t>
  </si>
  <si>
    <t>Hauptstrasse 28</t>
  </si>
  <si>
    <t>7444</t>
  </si>
  <si>
    <t>Ausserferrera</t>
  </si>
  <si>
    <t>Gemeinde Bergün Filisur</t>
  </si>
  <si>
    <t>Dorfstrasse 38</t>
  </si>
  <si>
    <t>7477</t>
  </si>
  <si>
    <t>Filisur</t>
  </si>
  <si>
    <t>Feuerwehr Cazis</t>
  </si>
  <si>
    <t>Oberdorf 4</t>
  </si>
  <si>
    <t>7408</t>
  </si>
  <si>
    <t>Cazis</t>
  </si>
  <si>
    <t>Feuerwehr Domleschg</t>
  </si>
  <si>
    <t>7418</t>
  </si>
  <si>
    <t>Tumegls/Tomils</t>
  </si>
  <si>
    <t>Feuerwehrverband Oberheinzenberg</t>
  </si>
  <si>
    <t>c/o Gemeindekanzlei Urmein</t>
  </si>
  <si>
    <t>Baltermeins 8</t>
  </si>
  <si>
    <t>7427</t>
  </si>
  <si>
    <t>Urmein</t>
  </si>
  <si>
    <t>Feuerwehr Rheinwald</t>
  </si>
  <si>
    <t>Oberdorf 40, Postfach 3</t>
  </si>
  <si>
    <t>7435</t>
  </si>
  <si>
    <t>Splügen</t>
  </si>
  <si>
    <t>Gemeindevorstand Scharans</t>
  </si>
  <si>
    <t>Fravgia 1</t>
  </si>
  <si>
    <t>7412</t>
  </si>
  <si>
    <t>Scharans</t>
  </si>
  <si>
    <t>Gemeindevorstand Sils i. D.</t>
  </si>
  <si>
    <t>Ausserdorf 9</t>
  </si>
  <si>
    <t>7411</t>
  </si>
  <si>
    <t>Sils i.D.</t>
  </si>
  <si>
    <t>Stützpunkt Feuerwehr Surses</t>
  </si>
  <si>
    <t>Veia Cantunala 87</t>
  </si>
  <si>
    <t>7453</t>
  </si>
  <si>
    <t>Tinizong</t>
  </si>
  <si>
    <t>Feuerwehr Schams</t>
  </si>
  <si>
    <t>Veia da scola 36</t>
  </si>
  <si>
    <t>7440</t>
  </si>
  <si>
    <t>Andeer</t>
  </si>
  <si>
    <t>Basa Pumpiers Sursassiala</t>
  </si>
  <si>
    <t>Via Salez 11</t>
  </si>
  <si>
    <t>7186</t>
  </si>
  <si>
    <t>Segnas</t>
  </si>
  <si>
    <t>Gemeindevorstand Vals</t>
  </si>
  <si>
    <t>Furra 121</t>
  </si>
  <si>
    <t>7132</t>
  </si>
  <si>
    <t>Vals</t>
  </si>
  <si>
    <t>Feuerwehr Obersaxen/Mundaun</t>
  </si>
  <si>
    <t>Vorstadt 26</t>
  </si>
  <si>
    <t>7134</t>
  </si>
  <si>
    <t>Obersaxen</t>
  </si>
  <si>
    <t>Gemeindevorstand Breil/Brigels</t>
  </si>
  <si>
    <t>Via Principala 32</t>
  </si>
  <si>
    <t>Postfach 61</t>
  </si>
  <si>
    <t>7165</t>
  </si>
  <si>
    <t>Breil/Brigels</t>
  </si>
  <si>
    <t>Pumpiers Lumnezia</t>
  </si>
  <si>
    <t>c/o Gemeindeverwaltung Lumnezia</t>
  </si>
  <si>
    <t>Postfach 54</t>
  </si>
  <si>
    <t>7144</t>
  </si>
  <si>
    <t>Vella</t>
  </si>
  <si>
    <t>Pumpiers Sumvitg-Trun</t>
  </si>
  <si>
    <t>Via Quadras Su 10</t>
  </si>
  <si>
    <t>7175</t>
  </si>
  <si>
    <t>Sumvitg</t>
  </si>
  <si>
    <t>Stützpunktfeuerwerhr Ilanz/Glion</t>
  </si>
  <si>
    <t>Postfach 90</t>
  </si>
  <si>
    <t>7130</t>
  </si>
  <si>
    <t>Ilanz</t>
  </si>
  <si>
    <t>Centro Interventi San Bernardino</t>
  </si>
  <si>
    <t>Ufficio tecnico dei grigioni</t>
  </si>
  <si>
    <t>Strada del Frach 6</t>
  </si>
  <si>
    <t>6565</t>
  </si>
  <si>
    <t>San Bernardino</t>
  </si>
  <si>
    <t>Corpo Pompieri Alta Mesolcina</t>
  </si>
  <si>
    <t>c/o Municipio di Mesocco</t>
  </si>
  <si>
    <t>Crimeo 116</t>
  </si>
  <si>
    <t>6563</t>
  </si>
  <si>
    <t>Mesocco</t>
  </si>
  <si>
    <t>Corpo Pompieri Bassa Mesolcina</t>
  </si>
  <si>
    <t>c/o Cancelleria Comunale Roveredo</t>
  </si>
  <si>
    <t>Al Giardinètt 2</t>
  </si>
  <si>
    <t>6535</t>
  </si>
  <si>
    <t>Roveredo</t>
  </si>
  <si>
    <t>Paese 59C</t>
  </si>
  <si>
    <t>Castaneda</t>
  </si>
  <si>
    <t>Feuerwehr:</t>
  </si>
  <si>
    <t>tab_Stuept_Logo</t>
  </si>
  <si>
    <t>Logo</t>
  </si>
  <si>
    <t>Feuerwehr_Logo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</si>
  <si>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</si>
  <si>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</si>
  <si>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</si>
  <si>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</si>
  <si>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</si>
  <si>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</si>
  <si>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</si>
  <si>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</si>
  <si>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</si>
  <si>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</si>
  <si>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</si>
  <si>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</si>
  <si>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</si>
  <si>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</si>
  <si>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</si>
  <si>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</si>
  <si>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</si>
  <si>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</si>
  <si>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</si>
  <si>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</si>
  <si>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</si>
  <si>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</si>
  <si>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</si>
  <si>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</si>
  <si>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</si>
  <si>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</si>
  <si>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</si>
  <si>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</si>
  <si>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</si>
  <si>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</si>
  <si>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</si>
  <si>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</si>
  <si>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</si>
  <si>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</si>
  <si>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</si>
  <si>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</si>
  <si>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</si>
  <si>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</si>
  <si>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</si>
  <si>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</si>
  <si>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</si>
  <si>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</si>
  <si>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</si>
  <si>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</si>
  <si>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</si>
  <si>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</si>
  <si>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</si>
  <si>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</si>
  <si>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</si>
  <si>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</si>
  <si>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</si>
  <si>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</si>
  <si>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</si>
  <si>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</si>
  <si>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</si>
  <si>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</si>
  <si>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rng_Stuept_Logos</t>
  </si>
  <si>
    <r>
      <t xml:space="preserve">Fremdleistungen / Drittrechnungen 
</t>
    </r>
    <r>
      <rPr>
        <sz val="5"/>
        <rFont val="Arial"/>
        <family val="2"/>
      </rPr>
      <t>(Aufwand Spezialdienst, Belege beilegen)</t>
    </r>
  </si>
  <si>
    <r>
      <t xml:space="preserve">Helikoptereinsatz </t>
    </r>
    <r>
      <rPr>
        <sz val="5"/>
        <rFont val="Arial"/>
        <family val="2"/>
      </rPr>
      <t>(Belege beilegen)</t>
    </r>
  </si>
  <si>
    <t>Einsatzort:</t>
  </si>
  <si>
    <t>Gesamt Einsatzstunden</t>
  </si>
  <si>
    <t>Zwischenvewrpflegung:</t>
  </si>
  <si>
    <t xml:space="preserve">Jedoch Maximal folgende Ansätze pro Person/Tag:
</t>
  </si>
  <si>
    <t>Pro Person/Tag im Maximum:</t>
  </si>
  <si>
    <t>Verpflegungsentschädigung</t>
  </si>
  <si>
    <t>Personentransporter/Zugfahrzeug</t>
  </si>
  <si>
    <t>Grosslüfter</t>
  </si>
  <si>
    <r>
      <t xml:space="preserve">Kilometerentschädigung 
</t>
    </r>
    <r>
      <rPr>
        <sz val="5"/>
        <color theme="1"/>
        <rFont val="Arial"/>
        <family val="2"/>
      </rPr>
      <t>(für angeordnete Fahrten mit privat Fahrzeug)</t>
    </r>
  </si>
  <si>
    <r>
      <t xml:space="preserve">Kleiderreinigung </t>
    </r>
    <r>
      <rPr>
        <sz val="5"/>
        <color theme="1"/>
        <rFont val="Arial"/>
        <family val="2"/>
      </rPr>
      <t>(pro Garnitur (Hose,Jacke;Handschuhe))</t>
    </r>
  </si>
  <si>
    <r>
      <t xml:space="preserve">Füllung Atemschutzflaschen </t>
    </r>
    <r>
      <rPr>
        <sz val="5"/>
        <color theme="1"/>
        <rFont val="Arial"/>
        <family val="2"/>
      </rPr>
      <t>(pro Füllung)</t>
    </r>
  </si>
  <si>
    <t>Geräte</t>
  </si>
  <si>
    <t>Fahrzeuge</t>
  </si>
  <si>
    <t>Geräte eigene Feuerwehr</t>
  </si>
  <si>
    <t>Diverses</t>
  </si>
  <si>
    <t>Diverses eigene Feuerwehr</t>
  </si>
  <si>
    <t>Diverses Nachbarsfeuerwehr(en)</t>
  </si>
  <si>
    <t>Geräte Nachbarsfeuerwehr(en)</t>
  </si>
  <si>
    <t>Einsatzfahrzeuge Nachbarsfeuerwehr(en)</t>
  </si>
  <si>
    <t>Personaleinsatz Nachbarsfeuerwehr(en)</t>
  </si>
  <si>
    <t>Einsatzkosten Nachbarsfeuerwehr(en)</t>
  </si>
  <si>
    <r>
      <t xml:space="preserve">Verbrauchsmaterial </t>
    </r>
    <r>
      <rPr>
        <sz val="5"/>
        <color theme="1"/>
        <rFont val="Arial"/>
        <family val="2"/>
      </rPr>
      <t>(Belege beilegen)</t>
    </r>
  </si>
  <si>
    <t xml:space="preserve">Total Einsatzkosten </t>
  </si>
  <si>
    <r>
      <t xml:space="preserve">(Rapport ist innerhalb von </t>
    </r>
    <r>
      <rPr>
        <b/>
        <sz val="5"/>
        <color theme="1"/>
        <rFont val="Arial"/>
        <family val="2"/>
      </rPr>
      <t>14 Tagen</t>
    </r>
    <r>
      <rPr>
        <sz val="5"/>
        <color theme="1"/>
        <rFont val="Arial"/>
        <family val="2"/>
      </rPr>
      <t xml:space="preserve"> als Excel-Datei der GVG, Feuerwehr zur Überprüfung einzureichen (feuerwehr@gvg.gr.ch))</t>
    </r>
  </si>
  <si>
    <t>Feuerwehr-Einsatzkostenversicherung</t>
  </si>
  <si>
    <r>
      <t xml:space="preserve">Diverses </t>
    </r>
    <r>
      <rPr>
        <sz val="5"/>
        <color theme="1"/>
        <rFont val="Arial"/>
        <family val="2"/>
      </rPr>
      <t>(nur in Absprache m,it der GVG Feuerwehr)</t>
    </r>
  </si>
  <si>
    <t>Kontaktdaten</t>
  </si>
  <si>
    <t>Signiert:</t>
  </si>
  <si>
    <t>Betriebsstunden</t>
  </si>
  <si>
    <t>Anzahl</t>
  </si>
  <si>
    <t>Anrechenbare Kosten</t>
  </si>
  <si>
    <t>Rechtsgrundlage</t>
  </si>
  <si>
    <t>Allgemeine Bestimmungen</t>
  </si>
  <si>
    <t>Die Feuerwehr-Einsatzkostenversicherung deckt grundsätzlich die nicht von anderen Trägern übernommenen versicherten Einsatzkosten (Restkostenversicherung). Allfällige Mehr- oder Minderleistungen anderer Kostenträger (z.B. aus Haftpflicht) sind uns zu melden. Sie werden den bereits erbrachten Leistungen auf- oder abgerechnet.</t>
  </si>
  <si>
    <t>Rechtsmittelbelehrung</t>
  </si>
  <si>
    <t>Allgemeine Bestimmungen der Versicherung der Feuerwehr-Einsatzkosten der Bündner Gemeinden bei der GVG</t>
  </si>
  <si>
    <t>Gegen diese Beitragsabrechnung können Sie innert 30 Tagen seit Zustellung schriftlich bei der Direktion der Gebäudeversicherung Graubünden Einsprache erheben. Die Einsprache ist zu begründen und hat einen Antrag zu enthalten.</t>
  </si>
  <si>
    <t>Feuerwehrkommandant</t>
  </si>
  <si>
    <t>Surses</t>
  </si>
  <si>
    <t>Anrechenbare
Einsatzstunden</t>
  </si>
  <si>
    <t>Einsatzstunden:</t>
  </si>
  <si>
    <t>Anrechenbare
Kosten</t>
  </si>
  <si>
    <t>Total anrechenbare Kosten CHF</t>
  </si>
  <si>
    <t>Albula/Alvra</t>
  </si>
  <si>
    <t>Rechnungsadressen Gemeinden</t>
  </si>
  <si>
    <t>Veia Baselgia 6</t>
  </si>
  <si>
    <t>Tiefencastel</t>
  </si>
  <si>
    <t>Raiffeisenbank Mittelbünden</t>
  </si>
  <si>
    <t>CH43 8106 3000 0048 4094 5</t>
  </si>
  <si>
    <t>Veia da Scola 36</t>
  </si>
  <si>
    <t>Postfinance</t>
  </si>
  <si>
    <t>CH16 0900 0000 7000 2363 8</t>
  </si>
  <si>
    <t>Graubündner Kantonalbank</t>
  </si>
  <si>
    <t>CH78 0077 4130 1327 2080 0</t>
  </si>
  <si>
    <t>Aeussere Poststrasse</t>
  </si>
  <si>
    <t>CH15 0900 0000 7000 0338 3</t>
  </si>
  <si>
    <t>CH93 0077 4230 1327 5690 0</t>
  </si>
  <si>
    <t>Avers</t>
  </si>
  <si>
    <t>Cresta 107</t>
  </si>
  <si>
    <t>Cresta (Avers)</t>
  </si>
  <si>
    <t>CH46 0900 0000 7000 9109 5</t>
  </si>
  <si>
    <t>CH03 0077 4010 3513 1670 0</t>
  </si>
  <si>
    <t>Bever</t>
  </si>
  <si>
    <t>Fuschigna 4</t>
  </si>
  <si>
    <t>CH93 0900 0000 7000 2070 0</t>
  </si>
  <si>
    <t>CH58 0077 4130 1328 2980 0</t>
  </si>
  <si>
    <t>CH46 0900 0000 7000 1174 9</t>
  </si>
  <si>
    <t>CH84 0077 4130 1328 5300 0</t>
  </si>
  <si>
    <t>Bregaglia</t>
  </si>
  <si>
    <t>Casa comunale</t>
  </si>
  <si>
    <t>Promontogno</t>
  </si>
  <si>
    <t>CH28 0900 0000 8527 2509 0</t>
  </si>
  <si>
    <t>CH40 0077 4130 1328 8910 0</t>
  </si>
  <si>
    <t>CH46 0077 4130 1329 1460 0</t>
  </si>
  <si>
    <t>Buseno</t>
  </si>
  <si>
    <t>Borlion 42</t>
  </si>
  <si>
    <t>CH91 0900 0000 6500 1258 0</t>
  </si>
  <si>
    <t>Calanca</t>
  </si>
  <si>
    <t>Fodarvigh 20</t>
  </si>
  <si>
    <t>Arvigo</t>
  </si>
  <si>
    <t>CH26 0077 4010 2961 8750 0</t>
  </si>
  <si>
    <t>Cama</t>
  </si>
  <si>
    <t>Stradon 17</t>
  </si>
  <si>
    <t>CH87 0900 0000 6500 1866 6</t>
  </si>
  <si>
    <t>CH68 0077 4130 1329 4990 0</t>
  </si>
  <si>
    <t>CH41 0077 4130 1329 8550 0</t>
  </si>
  <si>
    <t>CH55 0900 0000 7000 1711 6</t>
  </si>
  <si>
    <t>Celerina/Schlarigna</t>
  </si>
  <si>
    <t>Via Maistra 97</t>
  </si>
  <si>
    <t>CH44 0077 4430 1330 7050 0</t>
  </si>
  <si>
    <t>CH79 0900 0000 7000 0698 4</t>
  </si>
  <si>
    <t>Conters</t>
  </si>
  <si>
    <t>Aegerta</t>
  </si>
  <si>
    <t>Conters im Prättigau</t>
  </si>
  <si>
    <t>CH84 0900 0000 7000 3531 5</t>
  </si>
  <si>
    <t>Davos</t>
  </si>
  <si>
    <t>CH70 0900 0000 7000 0326 6</t>
  </si>
  <si>
    <t>CH67 0077 4330 1956 6390 0</t>
  </si>
  <si>
    <t>Disentis/Mustér</t>
  </si>
  <si>
    <t>Via Cons 2</t>
  </si>
  <si>
    <t>CH85 0077 4130 1331 4340 0</t>
  </si>
  <si>
    <t>Raiffeisenbank Cadi</t>
  </si>
  <si>
    <t>CH97 8107 2000 0010 5458 3</t>
  </si>
  <si>
    <t>CH32 0077 4130 1331 5580 0</t>
  </si>
  <si>
    <t>Domleschg</t>
  </si>
  <si>
    <t>Dorfstrasse 4</t>
  </si>
  <si>
    <t>Tumegl/Tomils</t>
  </si>
  <si>
    <t>CH31 0900 0000 8938 8640 4</t>
  </si>
  <si>
    <t>Via Principala 45C</t>
  </si>
  <si>
    <t>CH08 0900 0000 7000 9604 7</t>
  </si>
  <si>
    <t>CH78 8107 3000 0010 0230 1</t>
  </si>
  <si>
    <t>Felsberg</t>
  </si>
  <si>
    <t>Schulstrasse 1</t>
  </si>
  <si>
    <t>CH13 0900 0000 7000 2301 3</t>
  </si>
  <si>
    <t>Ferrera</t>
  </si>
  <si>
    <t>Schulhaus</t>
  </si>
  <si>
    <t>CH97 0900 0000 7000 7426 9</t>
  </si>
  <si>
    <t>Dorfstasse 5</t>
  </si>
  <si>
    <t>Raiffeisenbank Prättigau-Davos</t>
  </si>
  <si>
    <t>Fläsch</t>
  </si>
  <si>
    <t>St. Luzi 4</t>
  </si>
  <si>
    <t>CH35 0900 0000 7000 4172 6</t>
  </si>
  <si>
    <t>CH73 0077 4130 1332 7670 0</t>
  </si>
  <si>
    <t>Flerden</t>
  </si>
  <si>
    <t>Altes Schulhaus</t>
  </si>
  <si>
    <t>CH42 8106 3000 0027 2432 6</t>
  </si>
  <si>
    <t>Flims</t>
  </si>
  <si>
    <t>CH53 0900 0000 7000 0735 5</t>
  </si>
  <si>
    <t>CH66 0077 4130 1333 0030 0</t>
  </si>
  <si>
    <t>Furna</t>
  </si>
  <si>
    <t>Dorfstrasse 16</t>
  </si>
  <si>
    <t>CH30 0077 4130 1333 6070 0</t>
  </si>
  <si>
    <t>Grono</t>
  </si>
  <si>
    <t>Carà di Mot 17</t>
  </si>
  <si>
    <t>CH92 0077 4130 1333 7200 0</t>
  </si>
  <si>
    <t>Oberdorf 22</t>
  </si>
  <si>
    <t>CH68 0900 0000 7000 3511 8</t>
  </si>
  <si>
    <t>CH70 0077 4130 1333 8520 0</t>
  </si>
  <si>
    <t>Bachhaus</t>
  </si>
  <si>
    <t>Hinterrhein</t>
  </si>
  <si>
    <t>CH47 8106 3000 0030 3570 3</t>
  </si>
  <si>
    <t>Ilanz/Glion</t>
  </si>
  <si>
    <t>Plazza Cumin 9</t>
  </si>
  <si>
    <t>CH12 0900 0000 7000 0799 6</t>
  </si>
  <si>
    <t>Jenaz</t>
  </si>
  <si>
    <t>Kirchgasse 2</t>
  </si>
  <si>
    <t>CH75 0900 0000 7000 0909 3</t>
  </si>
  <si>
    <t>CH58 0077 4130 1334 7000 0</t>
  </si>
  <si>
    <t>Jenins</t>
  </si>
  <si>
    <t>CH06 0900 0000 7000 0703 7</t>
  </si>
  <si>
    <t>CH73 0077 4130 2454 5720 0</t>
  </si>
  <si>
    <t>Rathausgasse 2</t>
  </si>
  <si>
    <t>CH74 0900 0000 7000 0106 0</t>
  </si>
  <si>
    <t>Küblis</t>
  </si>
  <si>
    <t>Cunterscher Strass 3</t>
  </si>
  <si>
    <t>CH47 0077 4130 1335 0570 0</t>
  </si>
  <si>
    <t>La Punt Chamues-ch</t>
  </si>
  <si>
    <t>Chasa cumünala</t>
  </si>
  <si>
    <t>La Punt-Chamues-ch</t>
  </si>
  <si>
    <t>CH56 0900 0000 7000 4115 4</t>
  </si>
  <si>
    <t>Raiffeisenbank</t>
  </si>
  <si>
    <t>CH38 8114 4000 0150 0530 1</t>
  </si>
  <si>
    <t>Laax</t>
  </si>
  <si>
    <t>Via Principala 60C</t>
  </si>
  <si>
    <t>Laax GR</t>
  </si>
  <si>
    <t>CH28 0900 0000 7000 1818 4</t>
  </si>
  <si>
    <t>CH29 8107 3000 0040 5179 6</t>
  </si>
  <si>
    <t>Landquart</t>
  </si>
  <si>
    <t>Rathausplatz 1</t>
  </si>
  <si>
    <t>CH67 0900 0000 7000 0535 7</t>
  </si>
  <si>
    <t>Lantsch/Lenz</t>
  </si>
  <si>
    <t>Voia Principala 90</t>
  </si>
  <si>
    <t>CH58 0900 0000 7000 3054 5</t>
  </si>
  <si>
    <t>CH07 0077 4130 1335 7820 0</t>
  </si>
  <si>
    <t>Lostallo</t>
  </si>
  <si>
    <t>Ronch Pian 5</t>
  </si>
  <si>
    <t>CH61 0900 0000 6500 1826 1</t>
  </si>
  <si>
    <t>Lumnezia</t>
  </si>
  <si>
    <t>Palius 32d</t>
  </si>
  <si>
    <t>CH98 8080 8008 9981 5066 9</t>
  </si>
  <si>
    <t>CH40 0900 0000 8540 4843 9</t>
  </si>
  <si>
    <t>Luzein</t>
  </si>
  <si>
    <t>Dorf 108A</t>
  </si>
  <si>
    <t>Pany</t>
  </si>
  <si>
    <t>CH19 0900 0000 7000 0748 2</t>
  </si>
  <si>
    <t>Madulain</t>
  </si>
  <si>
    <t>Via Suot 32</t>
  </si>
  <si>
    <t>CH20 0900 0000 7000 0707 6</t>
  </si>
  <si>
    <t>Malans</t>
  </si>
  <si>
    <t>Dorfplatz 8</t>
  </si>
  <si>
    <t>Malans GR</t>
  </si>
  <si>
    <t>CH36 0900 0000 7000 1823 4</t>
  </si>
  <si>
    <t>CH54 0077 4130 1337 2460 0</t>
  </si>
  <si>
    <t>Masein</t>
  </si>
  <si>
    <t>Innerdorf 24</t>
  </si>
  <si>
    <t>CH76 0077 4130 1337 5990 0</t>
  </si>
  <si>
    <t>CH33 8106 3000 0012 5532 6</t>
  </si>
  <si>
    <t>Medel/Lucmagn</t>
  </si>
  <si>
    <t>Tgasa Lucmagn 26A</t>
  </si>
  <si>
    <t>Curaglia</t>
  </si>
  <si>
    <t>CH17 0900 0000 7000 6484 5</t>
  </si>
  <si>
    <t>CH42 8107 2000 0055 5763 4</t>
  </si>
  <si>
    <t>CH54 0900 0000 6500 0053 9</t>
  </si>
  <si>
    <t>CH86 0077 4130 1338 2180 0</t>
  </si>
  <si>
    <t>Muntogna da Schons</t>
  </si>
  <si>
    <t>Farden 40</t>
  </si>
  <si>
    <t>Donat</t>
  </si>
  <si>
    <t>CH22 0077 4130 1339 1840 0</t>
  </si>
  <si>
    <t>Pontresina</t>
  </si>
  <si>
    <t>Postfach 79</t>
  </si>
  <si>
    <t>CH86 0077 4130 1340 1580 0</t>
  </si>
  <si>
    <t>CH76 0900 0000 7000 0296 4</t>
  </si>
  <si>
    <t>Rhäzüns</t>
  </si>
  <si>
    <t>Via Suro 2</t>
  </si>
  <si>
    <t>CH59 0077 4130 1340 9990 0</t>
  </si>
  <si>
    <t>Rheinwald</t>
  </si>
  <si>
    <t>Oberdorf 40</t>
  </si>
  <si>
    <t>CH68 8080 8004 4877 6634 8</t>
  </si>
  <si>
    <t>CH24 0077 4010 3705 1980 0</t>
  </si>
  <si>
    <t>Rongellen</t>
  </si>
  <si>
    <t>Husmatta 8</t>
  </si>
  <si>
    <t>CH08 0077 4130 1341 5960 0</t>
  </si>
  <si>
    <t>Rossa</t>
  </si>
  <si>
    <t>Casa no. 13</t>
  </si>
  <si>
    <t>CH11 0900 0000 6500 3070 4</t>
  </si>
  <si>
    <t>CH42 0077 4130 1341 7150 1</t>
  </si>
  <si>
    <t>Rothenbrunnen</t>
  </si>
  <si>
    <t>Pro Sut 7</t>
  </si>
  <si>
    <t>CH16 0077 4130 1341 8390 0</t>
  </si>
  <si>
    <t>Piazzetta 131</t>
  </si>
  <si>
    <t>Roveredo GR</t>
  </si>
  <si>
    <t>CH52 0900 0000 6500 0513 4</t>
  </si>
  <si>
    <t>CH12 0077 4130 1341 9600 0</t>
  </si>
  <si>
    <t>Safiental</t>
  </si>
  <si>
    <t>Talstrasse 5c</t>
  </si>
  <si>
    <t>CH93 0900 0000 8568 1829 0</t>
  </si>
  <si>
    <t>Sagogn</t>
  </si>
  <si>
    <t>Via Vitg dado 23</t>
  </si>
  <si>
    <t>CH91 8107 3000 0015 3770 1</t>
  </si>
  <si>
    <t>CH44 0077 4130 1342 9320 0</t>
  </si>
  <si>
    <t>Samnaun</t>
  </si>
  <si>
    <t>Credit Suisse</t>
  </si>
  <si>
    <t>CH06 0483 5056 7050 1100 3</t>
  </si>
  <si>
    <t>S-chanf</t>
  </si>
  <si>
    <t>Chesa cumünala</t>
  </si>
  <si>
    <t>CH97 0900 0000 7000 1936 7</t>
  </si>
  <si>
    <t>CH49 0077 4130 1342 3200 0</t>
  </si>
  <si>
    <t>CH33 0900 0000 7000 2216 8</t>
  </si>
  <si>
    <t>Schiers</t>
  </si>
  <si>
    <t>Bahnhofstrasse 3</t>
  </si>
  <si>
    <t>CH46 0077 4130 1343 8900 0</t>
  </si>
  <si>
    <t>CH63 8108 4000 0061 7600 1</t>
  </si>
  <si>
    <t>Schluein</t>
  </si>
  <si>
    <t>Via Veglia 11</t>
  </si>
  <si>
    <t>CH69 0900 0000 7000 3393 6</t>
  </si>
  <si>
    <t>CH21 0077 4130 1344 1370 0</t>
  </si>
  <si>
    <t>Schmitten</t>
  </si>
  <si>
    <t>Landwasserstrasse 50A</t>
  </si>
  <si>
    <t>Schmitten (Albula)</t>
  </si>
  <si>
    <t>CH96 0077 4130 1344 2690 0</t>
  </si>
  <si>
    <t>CH25 0077 4130 1344 5010 0</t>
  </si>
  <si>
    <t>Raiffeisenbank Engiadina/Val Müstair</t>
  </si>
  <si>
    <t>CH55 8114 4000 0011 0790 2</t>
  </si>
  <si>
    <t>Seewis</t>
  </si>
  <si>
    <t>von Salis-Strasse 2</t>
  </si>
  <si>
    <t>Seewis Dorf</t>
  </si>
  <si>
    <t>CH41 8108 4000 0080 3220 1</t>
  </si>
  <si>
    <t>Sils im Domleschg</t>
  </si>
  <si>
    <t>CH54 0900 0000 7000 1373 9</t>
  </si>
  <si>
    <t>CH49 0077 4130 1345 2300 0</t>
  </si>
  <si>
    <t>Chesa cumünela</t>
  </si>
  <si>
    <t>CH43 0900 0000 7000 1704 1</t>
  </si>
  <si>
    <t>CH10 0077 4430 1345 3620 0</t>
  </si>
  <si>
    <t>Silvaplana</t>
  </si>
  <si>
    <t>Via Maistra 24</t>
  </si>
  <si>
    <t>CH79 0483 5056 7400 9100 0</t>
  </si>
  <si>
    <t>Soazza</t>
  </si>
  <si>
    <t>Stradón 30</t>
  </si>
  <si>
    <t>CH89 0900 0000 6500 0107 3</t>
  </si>
  <si>
    <t>CH06 0900 0000 7000 0034 4</t>
  </si>
  <si>
    <t>CH16 0077 4430 1346 1990 0</t>
  </si>
  <si>
    <t>Pozz 12A</t>
  </si>
  <si>
    <t>Sta. Maria in Calanca</t>
  </si>
  <si>
    <t>CH06 0077 4130 1346 5550 0</t>
  </si>
  <si>
    <t>Sufers</t>
  </si>
  <si>
    <t>Poststrasse 13</t>
  </si>
  <si>
    <t>CH21 0900 0000 7000 4440 3</t>
  </si>
  <si>
    <t>CH96 0077 4130 1347 1790 0</t>
  </si>
  <si>
    <t>CH76 0900 0000 7000 1062 7</t>
  </si>
  <si>
    <t>CH44 0077 4130 1345 8420 2</t>
  </si>
  <si>
    <t>CH44 0077 4010 3115 6090 0</t>
  </si>
  <si>
    <t>Tamins</t>
  </si>
  <si>
    <t>Aligstrasse 1</t>
  </si>
  <si>
    <t>CH34 0900 0000 7000 1138 3</t>
  </si>
  <si>
    <t>CH25 0077 4130 1347 8960 0</t>
  </si>
  <si>
    <t>CH53 0900 0000 7000 0687 0</t>
  </si>
  <si>
    <t>CH35 0077 4130 1348 6120 0</t>
  </si>
  <si>
    <t>CH19 0900 0000 7000 4385 7</t>
  </si>
  <si>
    <t>CH50 0077 4130 1349 1040 0</t>
  </si>
  <si>
    <t>CH28 0077 4130 1349 2360 0</t>
  </si>
  <si>
    <t>Trun</t>
  </si>
  <si>
    <t>Postfach 91</t>
  </si>
  <si>
    <t>CH66 0900 0000 7000 1837 3</t>
  </si>
  <si>
    <t>CH59 0077 4130 1349 3410 0</t>
  </si>
  <si>
    <t>Tschappina</t>
  </si>
  <si>
    <t>CH76 8106 3000 0007 4307 1</t>
  </si>
  <si>
    <t>Alte Gasse 46</t>
  </si>
  <si>
    <t>CH64 0900 0000 7000 2665 4</t>
  </si>
  <si>
    <t>CH81 0077 4130 1349 5970 0</t>
  </si>
  <si>
    <t>Tujetsch</t>
  </si>
  <si>
    <t>Via Alpsu 62</t>
  </si>
  <si>
    <t>Sedrun</t>
  </si>
  <si>
    <t>CH62 0077 4130 1348 2560 0</t>
  </si>
  <si>
    <t>CH08 8107 2000 0070 1276 1</t>
  </si>
  <si>
    <t>Untervaz</t>
  </si>
  <si>
    <t>Ulmgasse 1</t>
  </si>
  <si>
    <t>CH72 0900 0000 7000 2078 7</t>
  </si>
  <si>
    <t>CH18 0077 4130 1350 0720 0</t>
  </si>
  <si>
    <t>Baltermeins</t>
  </si>
  <si>
    <t>CH73 8106 3000 0027 2444 7</t>
  </si>
  <si>
    <t>Val Müstair</t>
  </si>
  <si>
    <t>CH10 0077 4010 0451 9340 1</t>
  </si>
  <si>
    <t>CH45 8114 4000 0311 9253 5</t>
  </si>
  <si>
    <t>CH12 0900 0000 7000 3826 0</t>
  </si>
  <si>
    <t>CH13 0077 4130 1350 6840 0</t>
  </si>
  <si>
    <t>Valsot</t>
  </si>
  <si>
    <t>CH77 0077 4010 2615 6670 0</t>
  </si>
  <si>
    <t>Vaz/Obervaz</t>
  </si>
  <si>
    <t>Lenzerheide/Lai</t>
  </si>
  <si>
    <t>CH76 0900 0000 7000 1470 1</t>
  </si>
  <si>
    <t>CH21 0077 4130 1350 9270 0</t>
  </si>
  <si>
    <t>San Vittore</t>
  </si>
  <si>
    <t>Mezzera 110a</t>
  </si>
  <si>
    <t>S. Vittore</t>
  </si>
  <si>
    <t>CH11 0900 0000 6500 1198 3</t>
  </si>
  <si>
    <t>CH86 0077 4130 1343 1650 0</t>
  </si>
  <si>
    <t>CH82 0077 4130 1352 0160 0</t>
  </si>
  <si>
    <t>Plaz 65</t>
  </si>
  <si>
    <t>Zillis</t>
  </si>
  <si>
    <t>CH39 0900 0000 7000 1478 5</t>
  </si>
  <si>
    <t>Zizers</t>
  </si>
  <si>
    <t>CH05 0900 0000 7000 0812 2</t>
  </si>
  <si>
    <t>CH98 0900 0000 7000 2972 8</t>
  </si>
  <si>
    <t>CH38 0077 4130 1352 3770 0</t>
  </si>
  <si>
    <t>Bankname</t>
  </si>
  <si>
    <t>Zahlstelle 1</t>
  </si>
  <si>
    <t>Zahlstelle 2</t>
  </si>
  <si>
    <t>Bankname2</t>
  </si>
  <si>
    <t>Gemeindenamen</t>
  </si>
  <si>
    <t>Angaben
Gemeinde</t>
  </si>
  <si>
    <t>Korrektur
GVG</t>
  </si>
  <si>
    <t xml:space="preserve">Total anrechenbare Einsatzkosten </t>
  </si>
  <si>
    <t>Anzahl AdF:</t>
  </si>
  <si>
    <t>Der Versicherungsnehmer trägt einen Selbstbehalt von 10% der Deckungssumme nach Abzug der Leistungen anderer Kostenträger, mindestens jedoch CHF 15' 000.- je Ereignis.</t>
  </si>
  <si>
    <t>! Organisation wählen !</t>
  </si>
  <si>
    <t>Vorname-Name</t>
  </si>
  <si>
    <t>Telefon</t>
  </si>
  <si>
    <t>E-Mail</t>
  </si>
  <si>
    <t>Sergio André Engel</t>
  </si>
  <si>
    <t>079 521 75 51</t>
  </si>
  <si>
    <t>pompieri@bregaglia</t>
  </si>
  <si>
    <t>Ramòn Carpintero</t>
  </si>
  <si>
    <t>078 786 59 36</t>
  </si>
  <si>
    <t>pompieri.brusio@outlook.com</t>
  </si>
  <si>
    <t>Mirko Cortesi</t>
  </si>
  <si>
    <t>079 623 91 74</t>
  </si>
  <si>
    <t>info@cortesi-pavimenti.ch</t>
  </si>
  <si>
    <t>Daniel Büchi</t>
  </si>
  <si>
    <t>079 355 75 79</t>
  </si>
  <si>
    <t>feuerwehr@stmoritz.ch</t>
  </si>
  <si>
    <t>Andri Wallnöfer</t>
  </si>
  <si>
    <t>079 792 75 09</t>
  </si>
  <si>
    <t>traislejs@gmail.com</t>
  </si>
  <si>
    <t>kdt@pumpiers-plaiv.ch</t>
  </si>
  <si>
    <t>Hans Andersag</t>
  </si>
  <si>
    <t>079 739 27 81</t>
  </si>
  <si>
    <t>hans.andersag@gmx.ch</t>
  </si>
  <si>
    <t>Dario Prinz</t>
  </si>
  <si>
    <t>078 633 37 85</t>
  </si>
  <si>
    <t>dario_prinz@hotmail.com</t>
  </si>
  <si>
    <t>Andri Thom</t>
  </si>
  <si>
    <t>079 355 59 53</t>
  </si>
  <si>
    <t>andri57@bluewin.ch</t>
  </si>
  <si>
    <t>Angelo Horber</t>
  </si>
  <si>
    <t>078 745 71 01</t>
  </si>
  <si>
    <t>angelo.horber@tba.gr.ch</t>
  </si>
  <si>
    <t>Martin Frei</t>
  </si>
  <si>
    <t>076 315 96 37</t>
  </si>
  <si>
    <t>martin@web-email.ch</t>
  </si>
  <si>
    <t>Nico Muzzarelli</t>
  </si>
  <si>
    <t>079 430 70 43</t>
  </si>
  <si>
    <t>kommandant@fwvp.ch</t>
  </si>
  <si>
    <t>Michael Hermann</t>
  </si>
  <si>
    <t>079 333 24 63</t>
  </si>
  <si>
    <t>michael@hermann-maienfeld.ch</t>
  </si>
  <si>
    <t>Nando Mayer</t>
  </si>
  <si>
    <t>079 448 59 58</t>
  </si>
  <si>
    <t>nando.mayer@hotmail.com</t>
  </si>
  <si>
    <t>Hanspeter Mathis</t>
  </si>
  <si>
    <t>076 498 78 52</t>
  </si>
  <si>
    <t>mathis.hampi@bluewin.ch</t>
  </si>
  <si>
    <t>Daniel Stefanelli</t>
  </si>
  <si>
    <t>079 574 98 93</t>
  </si>
  <si>
    <t>kdt@feuerwehr-landquart.ch</t>
  </si>
  <si>
    <t>Hansjörg Erni</t>
  </si>
  <si>
    <t>hansjoerg.erni@chur.ch</t>
  </si>
  <si>
    <t>Martin Bruderer</t>
  </si>
  <si>
    <t>079 608 69 39</t>
  </si>
  <si>
    <t>martin.bruderer@domatech.ch</t>
  </si>
  <si>
    <t>Ralf Caviezel</t>
  </si>
  <si>
    <t>079 736 40 30</t>
  </si>
  <si>
    <t>kdt@fw-domatems-felsberg.ch</t>
  </si>
  <si>
    <t>079 376 82 12</t>
  </si>
  <si>
    <t>rolf.schlaepfer@emsservices.ch</t>
  </si>
  <si>
    <t>Philipp Schröpfer</t>
  </si>
  <si>
    <t>079 219 62 10</t>
  </si>
  <si>
    <t>philipp.schroepfer@gmail.com</t>
  </si>
  <si>
    <t>Sebastian Schulz-Freywald</t>
  </si>
  <si>
    <t>079 309 94 98</t>
  </si>
  <si>
    <t>feuerwehr@laax-gr.ch</t>
  </si>
  <si>
    <t>feuerwehr@safiental.ch</t>
  </si>
  <si>
    <t>Silvio Brüesch</t>
  </si>
  <si>
    <t>079 748 40 79</t>
  </si>
  <si>
    <t>feuerwehr@tschiertschen-praden.ch</t>
  </si>
  <si>
    <t>Rochus jun. Caluori</t>
  </si>
  <si>
    <t>079 416 88 12</t>
  </si>
  <si>
    <t>kdt@fw-arosa.ch</t>
  </si>
  <si>
    <t>feuerwehr@vazobervaz.ch</t>
  </si>
  <si>
    <t>feuerwehr@thusis.ch</t>
  </si>
  <si>
    <t>Roland Farrér</t>
  </si>
  <si>
    <t>078 805 35 70</t>
  </si>
  <si>
    <t>kommando@albulafire.ch</t>
  </si>
  <si>
    <t>Martin Patzen</t>
  </si>
  <si>
    <t>079 386 27 68</t>
  </si>
  <si>
    <t>martinpatzen@bluewin.ch</t>
  </si>
  <si>
    <t>Christian Schmid</t>
  </si>
  <si>
    <t>079 414 57 21</t>
  </si>
  <si>
    <t>schmidbeeli@bluewin.ch</t>
  </si>
  <si>
    <t>Simon Hänny</t>
  </si>
  <si>
    <t>077 402 88 42</t>
  </si>
  <si>
    <t>simon.haenny@bluemail.ch</t>
  </si>
  <si>
    <t>Daniel Livers</t>
  </si>
  <si>
    <t>079 646 12 79</t>
  </si>
  <si>
    <t>danielliver@bluewin.ch</t>
  </si>
  <si>
    <t>Marco Tanno</t>
  </si>
  <si>
    <t>078 867 44 45</t>
  </si>
  <si>
    <t>marcotanno921@gmail.com</t>
  </si>
  <si>
    <t>Rico Tiefenthal</t>
  </si>
  <si>
    <t>079 502 50 03</t>
  </si>
  <si>
    <t>subaru6978@gmx.ch</t>
  </si>
  <si>
    <t>Gion Tenner</t>
  </si>
  <si>
    <t>079 222 20 45</t>
  </si>
  <si>
    <t>info@pumpiers.ch</t>
  </si>
  <si>
    <t>Christian Henny</t>
  </si>
  <si>
    <t>079 402 99 28</t>
  </si>
  <si>
    <t>hitsch-obersaxen@bluewin.ch</t>
  </si>
  <si>
    <t>kommandant@breil.ch</t>
  </si>
  <si>
    <t>Rino Caviezel</t>
  </si>
  <si>
    <t>079 434 18 30</t>
  </si>
  <si>
    <t>caviezel.rino@gmail.com</t>
  </si>
  <si>
    <t>Roger Keller</t>
  </si>
  <si>
    <t>079 763 59 49</t>
  </si>
  <si>
    <t>dodge_rk@hotmail.com</t>
  </si>
  <si>
    <t>Gion Casaulta</t>
  </si>
  <si>
    <t>079 681 48 20</t>
  </si>
  <si>
    <t>gion.casaulta@bluewin.ch</t>
  </si>
  <si>
    <t>Daniele Succetti</t>
  </si>
  <si>
    <t>076 413 72 80</t>
  </si>
  <si>
    <t>daniele@succetti.name</t>
  </si>
  <si>
    <t>Geo Toscano</t>
  </si>
  <si>
    <t>079 686 20 43</t>
  </si>
  <si>
    <t>geotoscano@bluewin.ch</t>
  </si>
  <si>
    <t>Giovanni Cadlini</t>
  </si>
  <si>
    <t>079 240 00 90</t>
  </si>
  <si>
    <t>Daniele Bogana</t>
  </si>
  <si>
    <t>079 685 34 52</t>
  </si>
  <si>
    <t>cancelleria@buseno.ch</t>
  </si>
  <si>
    <t>Conradin Caduff</t>
  </si>
  <si>
    <t>081 258 90 91</t>
  </si>
  <si>
    <t>Anteil Einsatzkostenversicherung</t>
  </si>
  <si>
    <t>Enrico Fallet</t>
  </si>
  <si>
    <t>079 368 82 63</t>
  </si>
  <si>
    <t>e.fallet@cpvm.ch</t>
  </si>
  <si>
    <t>Renzo Savoldelli</t>
  </si>
  <si>
    <t>079 685 12 06</t>
  </si>
  <si>
    <t>Marco Cereghetti</t>
  </si>
  <si>
    <t>079 476 64 56</t>
  </si>
  <si>
    <t>Angelo Monteiro Barbosa</t>
  </si>
  <si>
    <t>079 688 80 42</t>
  </si>
  <si>
    <t xml:space="preserve"> </t>
  </si>
  <si>
    <t>Maik Defuns</t>
  </si>
  <si>
    <t>076 225 25 55</t>
  </si>
  <si>
    <t>Bergün/Filisur</t>
  </si>
  <si>
    <t>Obersaxen/Mundaun</t>
  </si>
  <si>
    <t>Sta. Maria i.C.</t>
  </si>
  <si>
    <t>Zillis/Reischen</t>
  </si>
  <si>
    <t>Fürstenau</t>
  </si>
  <si>
    <t>Veia Cantunala 57</t>
  </si>
  <si>
    <t>CH60 0900 0000 7000 0237 9</t>
  </si>
  <si>
    <t>Feuerwehr Stadt Chur</t>
  </si>
  <si>
    <t>Gemeinde</t>
  </si>
  <si>
    <t>Namen</t>
  </si>
  <si>
    <t>Stadt</t>
  </si>
  <si>
    <t>Comune di</t>
  </si>
  <si>
    <t>Cumün da</t>
  </si>
  <si>
    <t>Vischnaunca</t>
  </si>
  <si>
    <t>Cumegn</t>
  </si>
  <si>
    <t>(Bezeichnung der Geräte)</t>
  </si>
  <si>
    <t>Stadtverwaltung</t>
  </si>
  <si>
    <t>CH96 0077 4130 2992 3960 0</t>
  </si>
  <si>
    <t>Stadterwaltung</t>
  </si>
  <si>
    <t>Domleschgerstrasse 56</t>
  </si>
  <si>
    <t>Corpo Pompieri Brusio</t>
  </si>
  <si>
    <t>Corpo Pompieri Poschiavo</t>
  </si>
  <si>
    <t>Feuerwehr Samedan/Pontresina</t>
  </si>
  <si>
    <t>Feuerwehr Stützpunkt St. Moritz</t>
  </si>
  <si>
    <t>FeuerwehrTrais Lejs</t>
  </si>
  <si>
    <t>Pumpiers Plaiv</t>
  </si>
  <si>
    <t>Corp da pumpiers Val Müstair</t>
  </si>
  <si>
    <t>Feuerwehr Samnaun</t>
  </si>
  <si>
    <t>Pumpiers Muttler</t>
  </si>
  <si>
    <t>Feuerwehr Calanda</t>
  </si>
  <si>
    <t>Feuerwehr Vorderprättigau</t>
  </si>
  <si>
    <t>Feuerwehr Davos</t>
  </si>
  <si>
    <t>Feuerwehr Herrschaft</t>
  </si>
  <si>
    <t>Feuerwehr Klosters-Serneus</t>
  </si>
  <si>
    <t>Stützpunkt Feuerwehr Mittelprättigau</t>
  </si>
  <si>
    <t>Stützpunkt-Feuerwehr LANDQUART</t>
  </si>
  <si>
    <t>Feuerwehr Bonaduz-Rhäzüns</t>
  </si>
  <si>
    <t>Feuerwehr Chur</t>
  </si>
  <si>
    <t>Feuerwehr¨Churwalden</t>
  </si>
  <si>
    <t>Feuerwehr Domat/Ems-Felsberg</t>
  </si>
  <si>
    <t>Feuerwehr EMS CHEMIE AG/Tamins</t>
  </si>
  <si>
    <t>Feuerwehr Flims</t>
  </si>
  <si>
    <t>Feuerwehr Laax-Falera</t>
  </si>
  <si>
    <t>Feuerwehr Safiental</t>
  </si>
  <si>
    <t>Feuerwehr Trin</t>
  </si>
  <si>
    <t>Feuerwehr Tschiertschen-Praden</t>
  </si>
  <si>
    <t>Stützpunkt Feuerwehr Arosa</t>
  </si>
  <si>
    <t>Stützpunktfeuerwehr Lenzerheide</t>
  </si>
  <si>
    <t>Feuerwehr Thusis</t>
  </si>
  <si>
    <t>Feuerwehr Albula</t>
  </si>
  <si>
    <t>Feuerwehr Avers/Ferrera</t>
  </si>
  <si>
    <t>Feuerwehr Bergün/Filisur</t>
  </si>
  <si>
    <t>Feuerwehr Oberheinzenberg</t>
  </si>
  <si>
    <t>Feuerwehr Scharans</t>
  </si>
  <si>
    <t>Feuerwehr Sils i.D.</t>
  </si>
  <si>
    <t>Stützpunkt Feuerwehr SURSES</t>
  </si>
  <si>
    <t>Stützpunktfeuerwehr Schams</t>
  </si>
  <si>
    <t>Center d'intervenziun Sursassiala</t>
  </si>
  <si>
    <t>Feuerwehr Vals</t>
  </si>
  <si>
    <t>Feuerwehr Obersaxen Mundaun</t>
  </si>
  <si>
    <t>Pumpiers Breil</t>
  </si>
  <si>
    <t>Pumpiers Sumvitg/Trun</t>
  </si>
  <si>
    <t>Stützpunktfeuerwehr Ilanz/Glion</t>
  </si>
  <si>
    <t>Pompieri Calanca</t>
  </si>
  <si>
    <t>GVG Feuerwehr</t>
  </si>
  <si>
    <t>Bezirk</t>
  </si>
  <si>
    <t>Tschiertschen-Praden</t>
  </si>
  <si>
    <t>Bei Fragen wenden Sie sich bitte direkt an Nico Muzzarelli 
(Telefon 081 258 90 94 oder nico.muzzarelli@gvg.gr.ch)</t>
  </si>
  <si>
    <t>tab_RechnungsAdressenGemeinden</t>
  </si>
  <si>
    <t>Gde_Adressen</t>
  </si>
  <si>
    <t>IBAN_Nr.:</t>
  </si>
  <si>
    <t>tab_AdressenFeuerwehren</t>
  </si>
  <si>
    <t>! Bitte wählen !</t>
  </si>
  <si>
    <t>Rapport eingesehen!</t>
  </si>
  <si>
    <t>feuerwehr@andeer.ch</t>
  </si>
  <si>
    <t>feuerwehr@davos.gr.ch</t>
  </si>
  <si>
    <t>Lukas Casty</t>
  </si>
  <si>
    <t>079 566 52 57</t>
  </si>
  <si>
    <t>lukas.casty@bluewin.ch</t>
  </si>
  <si>
    <t>Nach Aufwand:</t>
  </si>
  <si>
    <t>Verpflegungsentschädigung (Beleg beilegen)</t>
  </si>
  <si>
    <t>CH55 0900 0000 7000 2613 7</t>
  </si>
  <si>
    <t>CH64 8080 8008 8698 0670 1</t>
  </si>
  <si>
    <r>
      <t xml:space="preserve">Einsatzstunden:
</t>
    </r>
    <r>
      <rPr>
        <sz val="5"/>
        <color theme="1"/>
        <rFont val="Arial"/>
        <family val="2"/>
      </rPr>
      <t>(gemäss Webmembers)</t>
    </r>
  </si>
  <si>
    <t>Weitere Fahrzeuge</t>
  </si>
  <si>
    <t>Effektive Betriebsstunden</t>
  </si>
  <si>
    <t>Weitere Geräte</t>
  </si>
  <si>
    <t>Weitere Fahrzege</t>
  </si>
  <si>
    <t xml:space="preserve">Kilometerentschädigung </t>
  </si>
  <si>
    <t>Anrechenbare
Betriebsstunden</t>
  </si>
  <si>
    <t>Abrechnung der Einsatzkosten</t>
  </si>
  <si>
    <t>Durch die Feuerwehr angeordnete und durch die Gemeinde vergütete Massnahmen</t>
  </si>
  <si>
    <t>Durch die Feuerwehr angeordnete und durch die Gemeinde vergütete Helikoptereinsätze</t>
  </si>
  <si>
    <t>Einsatzkosten gemäss FW EKV</t>
  </si>
  <si>
    <r>
      <t xml:space="preserve">./. Selbstbehalt </t>
    </r>
    <r>
      <rPr>
        <sz val="5"/>
        <color theme="1"/>
        <rFont val="Arial"/>
        <family val="2"/>
      </rPr>
      <t>(min. CHF 15'000.- oder 10% der Einsatzkosten)</t>
    </r>
  </si>
  <si>
    <t>Logo Feuerwehren</t>
  </si>
  <si>
    <r>
      <t xml:space="preserve">Verpflegungsentschädigung </t>
    </r>
    <r>
      <rPr>
        <sz val="9"/>
        <rFont val="Arial"/>
        <family val="2"/>
      </rPr>
      <t>(bei über 4.5 Std Einsatzdauer)</t>
    </r>
  </si>
  <si>
    <r>
      <t xml:space="preserve">Anteil Feuerwehr Einsatzkostenversicherung </t>
    </r>
    <r>
      <rPr>
        <sz val="9"/>
        <color theme="1"/>
        <rFont val="Arial"/>
        <family val="2"/>
      </rPr>
      <t>(FW EKV)</t>
    </r>
  </si>
  <si>
    <r>
      <t xml:space="preserve">Selbstbehalt
</t>
    </r>
    <r>
      <rPr>
        <sz val="5"/>
        <color theme="1"/>
        <rFont val="Arial"/>
        <family val="2"/>
      </rPr>
      <t>(gemäss den allgemeine Bestimmungen der Versicherung der Feuerwehr Einsatzkosten der Bündner Gemeinden bei der GVG)</t>
    </r>
  </si>
  <si>
    <t>Kosten gem. Rapport EKV FW</t>
  </si>
  <si>
    <r>
      <t>Füllung Atemschutzflaschen</t>
    </r>
    <r>
      <rPr>
        <sz val="5"/>
        <color theme="1"/>
        <rFont val="Arial"/>
        <family val="2"/>
      </rPr>
      <t xml:space="preserve"> (pro Füllung)</t>
    </r>
  </si>
  <si>
    <r>
      <t xml:space="preserve">Weitere Geräte
</t>
    </r>
    <r>
      <rPr>
        <sz val="5"/>
        <color theme="1"/>
        <rFont val="Arial"/>
        <family val="2"/>
      </rPr>
      <t>(nur in Absprache mit der GVG Feuerwehr)</t>
    </r>
  </si>
  <si>
    <r>
      <t xml:space="preserve">Weitere Fahrzege
</t>
    </r>
    <r>
      <rPr>
        <sz val="5"/>
        <color theme="1"/>
        <rFont val="Arial"/>
        <family val="2"/>
      </rPr>
      <t>(nur in Absprache mit der GVG Feuerwehr)</t>
    </r>
  </si>
  <si>
    <r>
      <t xml:space="preserve">Nach Aufwand:
</t>
    </r>
    <r>
      <rPr>
        <sz val="5"/>
        <color theme="1"/>
        <rFont val="Arial"/>
        <family val="2"/>
      </rPr>
      <t>(Beleg beilegen)</t>
    </r>
  </si>
  <si>
    <r>
      <t>Diverses</t>
    </r>
    <r>
      <rPr>
        <sz val="5"/>
        <color theme="1"/>
        <rFont val="Arial"/>
        <family val="2"/>
      </rPr>
      <t xml:space="preserve"> (nur in Absprache mit der GVG Feuerwehr)</t>
    </r>
  </si>
  <si>
    <r>
      <t xml:space="preserve">Weitere Fahrzeuge
</t>
    </r>
    <r>
      <rPr>
        <sz val="5"/>
        <color theme="1"/>
        <rFont val="Arial"/>
        <family val="2"/>
      </rPr>
      <t>(nur in Absprache mit der GVG Feuerwehr)</t>
    </r>
  </si>
  <si>
    <r>
      <t xml:space="preserve">Verpflegungsentschädigung </t>
    </r>
    <r>
      <rPr>
        <sz val="5"/>
        <rFont val="Arial"/>
        <family val="2"/>
      </rPr>
      <t>(bei über 4.5 Std Einsatzdauer)</t>
    </r>
  </si>
  <si>
    <r>
      <t xml:space="preserve">Selbstbehalt
</t>
    </r>
    <r>
      <rPr>
        <sz val="5"/>
        <color theme="1"/>
        <rFont val="Arial"/>
        <family val="2"/>
      </rPr>
      <t>(gemäss den allgemeine Bestimmungen der Versicherung der Feuerwehr-Einsatzkosten der Bündner Gemeinden bei der GVG)</t>
    </r>
  </si>
  <si>
    <r>
      <t>Kleiderreinigung</t>
    </r>
    <r>
      <rPr>
        <sz val="5"/>
        <color theme="1"/>
        <rFont val="Arial"/>
        <family val="2"/>
      </rPr>
      <t xml:space="preserve"> (pro Garnitur (Hose,Jacke,Handschuhe))</t>
    </r>
  </si>
  <si>
    <r>
      <t>./. Selbstbehalt</t>
    </r>
    <r>
      <rPr>
        <sz val="5"/>
        <color theme="1"/>
        <rFont val="Arial"/>
        <family val="2"/>
      </rPr>
      <t xml:space="preserve"> (min. CHF 15'000.- oder 10% der anrechenbaren Kosten nach Abzug Anteil anderer Kostenträger)</t>
    </r>
  </si>
  <si>
    <t>(Anteil in %)</t>
  </si>
  <si>
    <t>(Pauschal)</t>
  </si>
  <si>
    <r>
      <t>./. Leistungen anderer Kostenträger</t>
    </r>
    <r>
      <rPr>
        <sz val="5"/>
        <color theme="1"/>
        <rFont val="Arial"/>
        <family val="2"/>
      </rPr>
      <t xml:space="preserve"> (AWN, ANU, andere kantonale Stellen usw.)</t>
    </r>
  </si>
  <si>
    <r>
      <t>./. Leistungen anderer Kostenträger</t>
    </r>
    <r>
      <rPr>
        <sz val="5"/>
        <color theme="1"/>
        <rFont val="Arial"/>
        <family val="2"/>
      </rPr>
      <t xml:space="preserve"> (weitere Kostenträger)</t>
    </r>
  </si>
  <si>
    <t>Zusammenfassung FW EKV</t>
  </si>
  <si>
    <t>Einsatzkosten gemäss eingereichtem Rapport (FW EKV)</t>
  </si>
  <si>
    <t>Anrechenbare Kosten nach Überprüfung GVG, Feuerwehr</t>
  </si>
  <si>
    <t>(Eingabe: z.B. Gebäude Nr., Wald Flurname, usw.)</t>
  </si>
  <si>
    <t>(Eingabe: z.B. Chur, 01.01.2022)</t>
  </si>
  <si>
    <t>(Eingabe: z.B. 01.01.2022)</t>
  </si>
  <si>
    <t>Abrechnungsformular: Feuerwehr Einsatzkostenversicherung</t>
  </si>
  <si>
    <t>(Eingabe: z.B. Gebäude Nr., Wald Flurname; usw.)</t>
  </si>
  <si>
    <t>pompieri@cpbm.ch</t>
  </si>
  <si>
    <t>081 254 46 49</t>
  </si>
  <si>
    <t>CH43 8080 8003 2463 8252 6</t>
  </si>
  <si>
    <r>
      <t xml:space="preserve">(Rapport ist innerhalb von </t>
    </r>
    <r>
      <rPr>
        <b/>
        <sz val="5"/>
        <color theme="1"/>
        <rFont val="Arial"/>
        <family val="2"/>
      </rPr>
      <t>60 Tagen</t>
    </r>
    <r>
      <rPr>
        <sz val="5"/>
        <color theme="1"/>
        <rFont val="Arial"/>
        <family val="2"/>
      </rPr>
      <t xml:space="preserve"> als Excel-Datei der GVG, Feuerwehr zur Überprüfung einzureichen (feuerwehr@gvg.gr.ch))</t>
    </r>
  </si>
  <si>
    <t>Pompieri Valle Calanca</t>
  </si>
  <si>
    <t>Fondarvigh 1</t>
  </si>
  <si>
    <t>Kurt-flurin Mugwyler</t>
  </si>
  <si>
    <t>079 445 11 18</t>
  </si>
  <si>
    <t>kurtflurin@gmail.com</t>
  </si>
  <si>
    <t>Roland Nicca</t>
  </si>
  <si>
    <t>078 853 31 08</t>
  </si>
  <si>
    <t>roland.nicca@bluewin.ch</t>
  </si>
  <si>
    <t>Marco Pontiggia</t>
  </si>
  <si>
    <t>079 825 88 50</t>
  </si>
  <si>
    <t>pumpiers@surses.ch</t>
  </si>
  <si>
    <t>Dominik Rieder</t>
  </si>
  <si>
    <t>079 511 60 01</t>
  </si>
  <si>
    <t>dominikrieder@gmail.com</t>
  </si>
  <si>
    <t>Mike Zimmermann</t>
  </si>
  <si>
    <t>076 330 47 65</t>
  </si>
  <si>
    <t>Dragan Savic</t>
  </si>
  <si>
    <t>079 944 91 11</t>
  </si>
  <si>
    <t>dragan.savic@samedan.gr.ch</t>
  </si>
  <si>
    <t>Roman Parli</t>
  </si>
  <si>
    <t>079 729 39 67</t>
  </si>
  <si>
    <t>Daniel Stoffel</t>
  </si>
  <si>
    <t>079 966 11 66</t>
  </si>
  <si>
    <t>daniel.stoffel@bonaduz.ch</t>
  </si>
  <si>
    <t>Walter Beeli</t>
  </si>
  <si>
    <t>079 772 24 61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</si>
</sst>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4" formatCode="_ &quot;CHF&quot;\ * #,##0.00_ ;_ &quot;CHF&quot;\ * \-#,##0.00_ ;_ &quot;CHF&quot;\ * &quot;-&quot;??_ ;_ @_ "/>
    <numFmt numFmtId="43" formatCode="_ * #,##0.00_ ;_ * \-#,##0.00_ ;_ * &quot;-&quot;??_ ;_ @_ "/>
    <numFmt numFmtId="164" formatCode="dddd\,\ dd/mm/yyyy"/>
    <numFmt numFmtId="165" formatCode="&quot;7001 Chur,&quot;\ dd/\ mmmm\ yyyy"/>
    <numFmt numFmtId="166" formatCode="&quot;CHF&quot;\ #,##0.00"/>
    <numFmt numFmtId="167" formatCode="&quot;Chur,&quot;\ dd/\ mmmm\ yyyy"/>
    <numFmt numFmtId="168" formatCode="ddd\,\ dd/mm/yyyy"/>
    <numFmt numFmtId="169" formatCode="dd/mmmm\ yyyy"/>
    <numFmt numFmtId="170" formatCode="_ &quot;CHF&quot;\ * #,##0.00_ ;_ &quot;CHF&quot;\ * \-#,##0.00_ ;_ &quot;CHF&quot;\ * &quot;0.00&quot;_ ;_ @_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</font>
    <font>
      <b/>
      <sz val="9"/>
      <color theme="1"/>
      <name val="Arial"/>
      <family val="2"/>
    </font>
    <font>
      <sz val="8"/>
      <name val="Calibri"/>
      <family val="2"/>
      <scheme val="minor"/>
    </font>
    <font>
      <sz val="11"/>
      <color rgb="FF3F3F76"/>
      <name val="Arial"/>
      <family val="2"/>
    </font>
    <font>
      <sz val="9"/>
      <color rgb="FFFF0000"/>
      <name val="Arial"/>
      <family val="2"/>
    </font>
    <font>
      <sz val="5"/>
      <color theme="1"/>
      <name val="Arial"/>
      <family val="2"/>
    </font>
    <font>
      <sz val="5"/>
      <name val="Arial"/>
      <family val="2"/>
    </font>
    <font>
      <b/>
      <sz val="5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sz val="9"/>
      <color theme="1"/>
      <name val="Calibri"/>
      <family val="2"/>
      <scheme val="minor"/>
    </font>
    <font>
      <sz val="9"/>
      <color indexed="8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indexed="8"/>
      <name val="Arial"/>
      <family val="2"/>
    </font>
    <font>
      <b/>
      <sz val="9"/>
      <color rgb="FF0070C0"/>
      <name val="Arial"/>
      <family val="2"/>
    </font>
    <font>
      <b/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6" fillId="3" borderId="9" applyNumberFormat="0" applyAlignment="0" applyProtection="0"/>
  </cellStyleXfs>
  <cellXfs count="305">
    <xf numFmtId="0" fontId="0" fillId="0" borderId="0" xfId="0"/>
    <xf numFmtId="0" fontId="4" fillId="0" borderId="0" xfId="0" applyFont="1" applyBorder="1" applyAlignment="1" applyProtection="1">
      <alignment horizontal="left" vertical="center"/>
      <protection hidden="1"/>
    </xf>
    <xf numFmtId="165" fontId="4" fillId="0" borderId="0" xfId="0" applyNumberFormat="1" applyFont="1" applyBorder="1" applyAlignment="1" applyProtection="1">
      <alignment wrapText="1"/>
      <protection hidden="1"/>
    </xf>
    <xf numFmtId="0" fontId="2" fillId="0" borderId="0" xfId="0" applyFont="1" applyAlignment="1" applyProtection="1">
      <alignment horizontal="right" indent="1"/>
      <protection hidden="1"/>
    </xf>
    <xf numFmtId="0" fontId="2" fillId="0" borderId="0" xfId="0" applyFont="1"/>
    <xf numFmtId="0" fontId="7" fillId="0" borderId="0" xfId="0" applyFont="1"/>
    <xf numFmtId="0" fontId="8" fillId="0" borderId="0" xfId="0" applyFont="1" applyBorder="1" applyAlignment="1" applyProtection="1">
      <alignment horizontal="left" indent="1"/>
      <protection hidden="1"/>
    </xf>
    <xf numFmtId="0" fontId="8" fillId="0" borderId="8" xfId="0" applyFont="1" applyBorder="1" applyAlignment="1" applyProtection="1">
      <alignment horizontal="left" vertical="top" indent="1"/>
      <protection hidden="1"/>
    </xf>
    <xf numFmtId="166" fontId="8" fillId="0" borderId="0" xfId="0" applyNumberFormat="1" applyFont="1" applyFill="1" applyBorder="1" applyAlignment="1" applyProtection="1">
      <alignment horizontal="left" vertical="top" wrapText="1"/>
      <protection hidden="1"/>
    </xf>
    <xf numFmtId="0" fontId="11" fillId="0" borderId="0" xfId="0" applyFont="1" applyBorder="1" applyAlignment="1" applyProtection="1">
      <alignment horizontal="left" vertical="center" indent="1"/>
      <protection hidden="1"/>
    </xf>
    <xf numFmtId="0" fontId="12" fillId="0" borderId="0" xfId="0" applyFont="1" applyBorder="1" applyAlignment="1" applyProtection="1">
      <alignment horizontal="left" vertical="center" indent="1"/>
      <protection hidden="1"/>
    </xf>
    <xf numFmtId="0" fontId="8" fillId="0" borderId="0" xfId="0" applyFont="1" applyFill="1" applyBorder="1" applyAlignment="1" applyProtection="1">
      <alignment horizontal="left" indent="1"/>
      <protection hidden="1"/>
    </xf>
    <xf numFmtId="0" fontId="2" fillId="0" borderId="0" xfId="0" applyFont="1" applyBorder="1" applyAlignment="1" applyProtection="1">
      <alignment horizontal="left" vertical="center" indent="1"/>
      <protection hidden="1"/>
    </xf>
    <xf numFmtId="0" fontId="8" fillId="0" borderId="0" xfId="0" applyFont="1" applyFill="1" applyBorder="1" applyAlignment="1" applyProtection="1">
      <alignment horizontal="center" wrapText="1"/>
      <protection hidden="1"/>
    </xf>
    <xf numFmtId="0" fontId="2" fillId="0" borderId="0" xfId="0" applyFont="1" applyBorder="1" applyAlignment="1" applyProtection="1">
      <alignment horizontal="left" vertical="center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left" vertical="center" indent="2"/>
      <protection hidden="1"/>
    </xf>
    <xf numFmtId="0" fontId="4" fillId="0" borderId="0" xfId="0" applyFont="1"/>
    <xf numFmtId="0" fontId="13" fillId="0" borderId="0" xfId="0" applyFont="1"/>
    <xf numFmtId="0" fontId="14" fillId="0" borderId="0" xfId="0" applyFont="1"/>
    <xf numFmtId="0" fontId="2" fillId="0" borderId="0" xfId="0" applyFont="1" applyFill="1"/>
    <xf numFmtId="0" fontId="15" fillId="0" borderId="0" xfId="0" applyFont="1" applyFill="1" applyAlignment="1" applyProtection="1">
      <alignment horizontal="left" vertical="center" readingOrder="1"/>
      <protection hidden="1"/>
    </xf>
    <xf numFmtId="0" fontId="16" fillId="0" borderId="0" xfId="0" applyFont="1" applyFill="1"/>
    <xf numFmtId="0" fontId="17" fillId="0" borderId="0" xfId="0" applyFont="1"/>
    <xf numFmtId="0" fontId="17" fillId="0" borderId="0" xfId="0" applyFont="1" applyAlignment="1">
      <alignment vertical="center"/>
    </xf>
    <xf numFmtId="0" fontId="17" fillId="0" borderId="0" xfId="0" applyFont="1" applyFill="1"/>
    <xf numFmtId="0" fontId="16" fillId="0" borderId="0" xfId="0" applyFont="1"/>
    <xf numFmtId="0" fontId="7" fillId="0" borderId="0" xfId="0" applyFont="1" applyFill="1"/>
    <xf numFmtId="0" fontId="7" fillId="0" borderId="0" xfId="0" applyFont="1" applyAlignment="1">
      <alignment vertical="center"/>
    </xf>
    <xf numFmtId="0" fontId="17" fillId="6" borderId="0" xfId="0" applyFont="1" applyFill="1"/>
    <xf numFmtId="0" fontId="17" fillId="0" borderId="0" xfId="0" quotePrefix="1" applyFont="1" applyAlignment="1">
      <alignment horizontal="right"/>
    </xf>
    <xf numFmtId="0" fontId="2" fillId="6" borderId="0" xfId="0" applyFont="1" applyFill="1"/>
    <xf numFmtId="0" fontId="2" fillId="0" borderId="0" xfId="0" applyFont="1" applyAlignment="1">
      <alignment vertical="center"/>
    </xf>
    <xf numFmtId="14" fontId="7" fillId="0" borderId="0" xfId="0" applyNumberFormat="1" applyFont="1"/>
    <xf numFmtId="0" fontId="2" fillId="0" borderId="0" xfId="0" applyFont="1" applyFill="1" applyBorder="1" applyAlignment="1" applyProtection="1">
      <alignment horizontal="left" vertical="center"/>
      <protection hidden="1"/>
    </xf>
    <xf numFmtId="0" fontId="18" fillId="0" borderId="0" xfId="0" applyFont="1" applyFill="1" applyAlignment="1" applyProtection="1">
      <alignment horizontal="left" vertical="center" readingOrder="1"/>
      <protection hidden="1"/>
    </xf>
    <xf numFmtId="0" fontId="18" fillId="0" borderId="0" xfId="0" applyNumberFormat="1" applyFont="1" applyFill="1" applyAlignment="1" applyProtection="1">
      <alignment horizontal="left" vertical="center" readingOrder="1"/>
      <protection hidden="1"/>
    </xf>
    <xf numFmtId="0" fontId="15" fillId="0" borderId="0" xfId="0" applyNumberFormat="1" applyFont="1" applyFill="1" applyAlignment="1" applyProtection="1">
      <alignment horizontal="left" vertical="center" readingOrder="1"/>
      <protection hidden="1"/>
    </xf>
    <xf numFmtId="0" fontId="2" fillId="2" borderId="1" xfId="0" applyFont="1" applyFill="1" applyBorder="1" applyAlignment="1" applyProtection="1">
      <alignment horizontal="center" vertical="center"/>
      <protection locked="0" hidden="1"/>
    </xf>
    <xf numFmtId="0" fontId="2" fillId="0" borderId="0" xfId="0" applyFont="1" applyBorder="1" applyAlignment="1" applyProtection="1">
      <alignment horizontal="left" indent="1"/>
      <protection hidden="1"/>
    </xf>
    <xf numFmtId="0" fontId="12" fillId="0" borderId="0" xfId="0" applyFont="1" applyBorder="1" applyAlignment="1" applyProtection="1">
      <alignment horizontal="left" vertical="top" indent="1"/>
      <protection hidden="1"/>
    </xf>
    <xf numFmtId="0" fontId="2" fillId="0" borderId="8" xfId="0" applyFont="1" applyBorder="1" applyAlignment="1" applyProtection="1">
      <alignment horizontal="right" indent="1"/>
      <protection hidden="1"/>
    </xf>
    <xf numFmtId="166" fontId="8" fillId="0" borderId="8" xfId="0" applyNumberFormat="1" applyFont="1" applyFill="1" applyBorder="1" applyAlignment="1" applyProtection="1">
      <alignment horizontal="left" vertical="top" wrapText="1"/>
      <protection hidden="1"/>
    </xf>
    <xf numFmtId="44" fontId="2" fillId="0" borderId="8" xfId="0" applyNumberFormat="1" applyFont="1" applyFill="1" applyBorder="1" applyAlignment="1" applyProtection="1">
      <alignment horizontal="right" vertical="center"/>
      <protection hidden="1"/>
    </xf>
    <xf numFmtId="0" fontId="7" fillId="6" borderId="0" xfId="0" applyFont="1" applyFill="1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8" xfId="0" applyNumberFormat="1" applyFont="1" applyFill="1" applyBorder="1" applyAlignment="1" applyProtection="1">
      <alignment horizontal="right" vertical="top" indent="1"/>
      <protection hidden="1"/>
    </xf>
    <xf numFmtId="0" fontId="8" fillId="0" borderId="8" xfId="0" applyFont="1" applyFill="1" applyBorder="1" applyAlignment="1" applyProtection="1">
      <alignment horizontal="right" vertical="center" indent="1"/>
      <protection hidden="1"/>
    </xf>
    <xf numFmtId="0" fontId="2" fillId="0" borderId="0" xfId="0" applyFont="1" applyFill="1" applyBorder="1" applyAlignment="1" applyProtection="1">
      <alignment horizontal="left" vertical="center" indent="1"/>
      <protection hidden="1"/>
    </xf>
    <xf numFmtId="0" fontId="8" fillId="0" borderId="4" xfId="0" applyFont="1" applyBorder="1" applyAlignment="1" applyProtection="1">
      <alignment horizontal="center" wrapText="1"/>
      <protection hidden="1"/>
    </xf>
    <xf numFmtId="0" fontId="2" fillId="0" borderId="0" xfId="0" applyFont="1" applyFill="1" applyBorder="1" applyAlignment="1" applyProtection="1">
      <alignment horizontal="left" vertical="top" wrapText="1" indent="1"/>
      <protection hidden="1"/>
    </xf>
    <xf numFmtId="0" fontId="8" fillId="0" borderId="0" xfId="0" applyFont="1" applyFill="1" applyBorder="1" applyAlignment="1" applyProtection="1">
      <alignment horizontal="left" vertical="top" indent="1"/>
      <protection hidden="1"/>
    </xf>
    <xf numFmtId="0" fontId="8" fillId="0" borderId="0" xfId="0" applyFont="1" applyFill="1" applyBorder="1" applyAlignment="1" applyProtection="1">
      <alignment horizontal="right" vertical="center" indent="1"/>
      <protection hidden="1"/>
    </xf>
    <xf numFmtId="0" fontId="8" fillId="0" borderId="0" xfId="0" applyFont="1" applyFill="1" applyBorder="1" applyAlignment="1" applyProtection="1">
      <alignment horizontal="left" vertical="center" indent="1"/>
      <protection hidden="1"/>
    </xf>
    <xf numFmtId="0" fontId="2" fillId="0" borderId="0" xfId="0" applyFont="1" applyFill="1" applyBorder="1" applyAlignment="1" applyProtection="1">
      <alignment horizontal="left" vertical="center" indent="1"/>
      <protection hidden="1"/>
    </xf>
    <xf numFmtId="0" fontId="2" fillId="0" borderId="0" xfId="0" applyFont="1" applyAlignment="1">
      <alignment horizontal="center"/>
    </xf>
    <xf numFmtId="0" fontId="19" fillId="0" borderId="0" xfId="0" applyFont="1" applyBorder="1" applyAlignment="1" applyProtection="1">
      <alignment horizontal="left" vertical="center" indent="1"/>
      <protection hidden="1"/>
    </xf>
    <xf numFmtId="0" fontId="2" fillId="5" borderId="0" xfId="0" applyFont="1" applyFill="1" applyBorder="1" applyAlignment="1" applyProtection="1">
      <alignment horizontal="left" vertical="center"/>
      <protection hidden="1"/>
    </xf>
    <xf numFmtId="0" fontId="4" fillId="0" borderId="8" xfId="0" applyFont="1" applyBorder="1" applyAlignment="1" applyProtection="1">
      <alignment horizontal="left" vertical="center" indent="2"/>
      <protection hidden="1"/>
    </xf>
    <xf numFmtId="0" fontId="2" fillId="0" borderId="8" xfId="0" applyFont="1" applyBorder="1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2" fillId="0" borderId="0" xfId="0" applyFont="1" applyBorder="1" applyAlignment="1" applyProtection="1">
      <alignment horizontal="right" vertical="center" indent="1"/>
      <protection hidden="1"/>
    </xf>
    <xf numFmtId="164" fontId="2" fillId="0" borderId="0" xfId="0" applyNumberFormat="1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horizontal="right" vertical="center" indent="1"/>
      <protection hidden="1"/>
    </xf>
    <xf numFmtId="164" fontId="2" fillId="0" borderId="0" xfId="0" applyNumberFormat="1" applyFont="1" applyFill="1" applyBorder="1" applyAlignment="1" applyProtection="1">
      <alignment horizontal="left" vertical="center"/>
      <protection hidden="1"/>
    </xf>
    <xf numFmtId="0" fontId="2" fillId="0" borderId="0" xfId="0" applyFont="1" applyFill="1" applyProtection="1">
      <protection hidden="1"/>
    </xf>
    <xf numFmtId="0" fontId="2" fillId="0" borderId="0" xfId="0" applyFont="1" applyBorder="1" applyAlignment="1" applyProtection="1">
      <alignment horizontal="left" vertical="top"/>
      <protection hidden="1"/>
    </xf>
    <xf numFmtId="0" fontId="19" fillId="0" borderId="0" xfId="0" applyFont="1" applyBorder="1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14" fillId="0" borderId="0" xfId="0" applyFont="1" applyProtection="1">
      <protection hidden="1"/>
    </xf>
    <xf numFmtId="0" fontId="2" fillId="0" borderId="0" xfId="0" applyFont="1" applyFill="1" applyBorder="1" applyAlignment="1" applyProtection="1">
      <alignment horizontal="left" indent="1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0" fontId="2" fillId="0" borderId="8" xfId="0" applyFont="1" applyBorder="1" applyAlignment="1" applyProtection="1">
      <alignment vertical="center"/>
      <protection hidden="1"/>
    </xf>
    <xf numFmtId="0" fontId="2" fillId="0" borderId="8" xfId="0" applyFont="1" applyBorder="1" applyAlignment="1" applyProtection="1">
      <alignment horizontal="right" vertical="center" indent="1"/>
      <protection hidden="1"/>
    </xf>
    <xf numFmtId="0" fontId="2" fillId="0" borderId="8" xfId="0" applyFont="1" applyFill="1" applyBorder="1" applyAlignment="1" applyProtection="1">
      <alignment horizontal="left" vertical="center" indent="1"/>
      <protection hidden="1"/>
    </xf>
    <xf numFmtId="0" fontId="2" fillId="0" borderId="4" xfId="0" applyFont="1" applyFill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horizontal="left" vertical="center"/>
      <protection hidden="1"/>
    </xf>
    <xf numFmtId="43" fontId="2" fillId="0" borderId="0" xfId="1" applyFont="1" applyFill="1" applyBorder="1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horizontal="center" wrapText="1"/>
      <protection hidden="1"/>
    </xf>
    <xf numFmtId="0" fontId="2" fillId="0" borderId="0" xfId="0" applyFont="1" applyFill="1" applyBorder="1" applyAlignment="1" applyProtection="1">
      <alignment horizontal="left" wrapText="1" indent="1"/>
      <protection hidden="1"/>
    </xf>
    <xf numFmtId="0" fontId="2" fillId="0" borderId="0" xfId="0" applyFont="1" applyAlignment="1" applyProtection="1">
      <alignment horizontal="right" vertical="center" indent="1"/>
      <protection hidden="1"/>
    </xf>
    <xf numFmtId="0" fontId="2" fillId="0" borderId="0" xfId="0" applyFont="1" applyProtection="1">
      <protection hidden="1"/>
    </xf>
    <xf numFmtId="166" fontId="2" fillId="0" borderId="0" xfId="0" applyNumberFormat="1" applyFont="1" applyFill="1" applyBorder="1" applyAlignment="1" applyProtection="1">
      <alignment horizontal="left" vertical="top" wrapText="1"/>
      <protection hidden="1"/>
    </xf>
    <xf numFmtId="0" fontId="2" fillId="0" borderId="8" xfId="0" applyFont="1" applyFill="1" applyBorder="1" applyAlignment="1" applyProtection="1">
      <alignment horizontal="left" vertical="center"/>
      <protection hidden="1"/>
    </xf>
    <xf numFmtId="0" fontId="2" fillId="0" borderId="8" xfId="0" applyFont="1" applyBorder="1" applyProtection="1">
      <protection hidden="1"/>
    </xf>
    <xf numFmtId="0" fontId="2" fillId="0" borderId="8" xfId="0" applyNumberFormat="1" applyFont="1" applyFill="1" applyBorder="1" applyAlignment="1" applyProtection="1">
      <alignment horizontal="right" vertical="top" indent="1"/>
      <protection hidden="1"/>
    </xf>
    <xf numFmtId="166" fontId="2" fillId="0" borderId="8" xfId="0" applyNumberFormat="1" applyFont="1" applyFill="1" applyBorder="1" applyAlignment="1" applyProtection="1">
      <alignment horizontal="left" vertical="top" wrapText="1"/>
      <protection hidden="1"/>
    </xf>
    <xf numFmtId="0" fontId="2" fillId="0" borderId="8" xfId="0" applyFont="1" applyFill="1" applyBorder="1" applyAlignment="1" applyProtection="1">
      <alignment horizontal="right" vertical="center" indent="1"/>
      <protection hidden="1"/>
    </xf>
    <xf numFmtId="0" fontId="2" fillId="0" borderId="0" xfId="0" applyNumberFormat="1" applyFont="1" applyFill="1" applyBorder="1" applyAlignment="1" applyProtection="1">
      <alignment horizontal="right" vertical="top" indent="1"/>
      <protection hidden="1"/>
    </xf>
    <xf numFmtId="0" fontId="4" fillId="0" borderId="0" xfId="0" applyFont="1" applyBorder="1" applyAlignment="1" applyProtection="1">
      <alignment horizontal="left" vertical="center" indent="1"/>
      <protection hidden="1"/>
    </xf>
    <xf numFmtId="0" fontId="2" fillId="0" borderId="4" xfId="0" applyFont="1" applyBorder="1" applyAlignment="1" applyProtection="1">
      <alignment wrapText="1"/>
      <protection hidden="1"/>
    </xf>
    <xf numFmtId="0" fontId="2" fillId="0" borderId="0" xfId="0" applyFont="1" applyFill="1" applyBorder="1" applyAlignment="1" applyProtection="1">
      <alignment horizontal="left" vertical="top" indent="1"/>
      <protection hidden="1"/>
    </xf>
    <xf numFmtId="0" fontId="2" fillId="0" borderId="2" xfId="0" applyFont="1" applyFill="1" applyBorder="1" applyAlignment="1" applyProtection="1">
      <alignment horizontal="center" vertical="center"/>
      <protection hidden="1"/>
    </xf>
    <xf numFmtId="44" fontId="2" fillId="0" borderId="2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left" vertical="center" indent="1"/>
      <protection hidden="1"/>
    </xf>
    <xf numFmtId="44" fontId="2" fillId="0" borderId="0" xfId="0" applyNumberFormat="1" applyFont="1" applyFill="1" applyBorder="1" applyAlignment="1" applyProtection="1">
      <alignment horizontal="right" vertical="center"/>
      <protection hidden="1"/>
    </xf>
    <xf numFmtId="0" fontId="2" fillId="0" borderId="8" xfId="0" applyFont="1" applyFill="1" applyBorder="1" applyAlignment="1" applyProtection="1">
      <alignment horizontal="left" vertical="top" indent="1"/>
      <protection hidden="1"/>
    </xf>
    <xf numFmtId="0" fontId="4" fillId="0" borderId="8" xfId="0" applyFont="1" applyFill="1" applyBorder="1" applyAlignment="1" applyProtection="1">
      <alignment horizontal="left" vertical="center" indent="1"/>
      <protection hidden="1"/>
    </xf>
    <xf numFmtId="0" fontId="4" fillId="0" borderId="8" xfId="0" applyFont="1" applyFill="1" applyBorder="1" applyAlignment="1" applyProtection="1">
      <alignment horizontal="left" vertical="center"/>
      <protection hidden="1"/>
    </xf>
    <xf numFmtId="0" fontId="2" fillId="0" borderId="8" xfId="0" applyFont="1" applyFill="1" applyBorder="1" applyAlignment="1" applyProtection="1">
      <alignment horizontal="left" vertical="top" wrapText="1" indent="1"/>
      <protection hidden="1"/>
    </xf>
    <xf numFmtId="0" fontId="2" fillId="0" borderId="8" xfId="0" applyFont="1" applyFill="1" applyBorder="1" applyAlignment="1" applyProtection="1">
      <alignment horizontal="center" vertical="center"/>
      <protection hidden="1"/>
    </xf>
    <xf numFmtId="44" fontId="2" fillId="0" borderId="8" xfId="0" applyNumberFormat="1" applyFont="1" applyFill="1" applyBorder="1" applyAlignment="1" applyProtection="1">
      <alignment horizontal="center" vertical="center"/>
      <protection hidden="1"/>
    </xf>
    <xf numFmtId="44" fontId="4" fillId="0" borderId="8" xfId="0" applyNumberFormat="1" applyFont="1" applyFill="1" applyBorder="1" applyAlignment="1" applyProtection="1">
      <alignment horizontal="left" vertical="center"/>
      <protection hidden="1"/>
    </xf>
    <xf numFmtId="44" fontId="4" fillId="0" borderId="8" xfId="0" applyNumberFormat="1" applyFont="1" applyFill="1" applyBorder="1" applyAlignment="1" applyProtection="1">
      <alignment horizontal="right" vertical="center"/>
      <protection hidden="1"/>
    </xf>
    <xf numFmtId="44" fontId="4" fillId="0" borderId="0" xfId="0" applyNumberFormat="1" applyFont="1" applyFill="1" applyBorder="1" applyAlignment="1" applyProtection="1">
      <alignment horizontal="left" vertical="center"/>
      <protection hidden="1"/>
    </xf>
    <xf numFmtId="44" fontId="4" fillId="0" borderId="0" xfId="0" applyNumberFormat="1" applyFont="1" applyFill="1" applyBorder="1" applyAlignment="1" applyProtection="1">
      <alignment horizontal="right" vertical="center"/>
      <protection hidden="1"/>
    </xf>
    <xf numFmtId="0" fontId="2" fillId="0" borderId="0" xfId="0" applyFont="1" applyBorder="1" applyAlignment="1" applyProtection="1">
      <alignment horizontal="left" vertical="top" wrapText="1" indent="1"/>
      <protection hidden="1"/>
    </xf>
    <xf numFmtId="0" fontId="14" fillId="0" borderId="0" xfId="0" applyFont="1" applyProtection="1"/>
    <xf numFmtId="0" fontId="12" fillId="0" borderId="0" xfId="0" applyFont="1" applyAlignment="1" applyProtection="1">
      <alignment horizontal="left" vertical="center" indent="1"/>
      <protection hidden="1"/>
    </xf>
    <xf numFmtId="0" fontId="14" fillId="0" borderId="0" xfId="0" applyFont="1" applyAlignment="1" applyProtection="1">
      <alignment horizontal="left" indent="1"/>
      <protection hidden="1"/>
    </xf>
    <xf numFmtId="4" fontId="14" fillId="0" borderId="0" xfId="0" applyNumberFormat="1" applyFont="1" applyAlignment="1" applyProtection="1">
      <alignment horizontal="left" indent="1"/>
      <protection hidden="1"/>
    </xf>
    <xf numFmtId="0" fontId="4" fillId="0" borderId="0" xfId="0" applyFont="1" applyBorder="1" applyAlignment="1" applyProtection="1">
      <alignment horizontal="left"/>
      <protection hidden="1"/>
    </xf>
    <xf numFmtId="0" fontId="4" fillId="0" borderId="0" xfId="0" applyFont="1" applyBorder="1" applyAlignment="1" applyProtection="1">
      <protection hidden="1"/>
    </xf>
    <xf numFmtId="0" fontId="4" fillId="0" borderId="0" xfId="0" applyFont="1" applyBorder="1" applyAlignment="1" applyProtection="1">
      <alignment horizontal="left" wrapText="1"/>
      <protection hidden="1"/>
    </xf>
    <xf numFmtId="0" fontId="4" fillId="0" borderId="0" xfId="0" applyFont="1" applyBorder="1" applyAlignment="1" applyProtection="1">
      <alignment horizontal="left" wrapText="1" indent="1"/>
      <protection hidden="1"/>
    </xf>
    <xf numFmtId="44" fontId="8" fillId="0" borderId="2" xfId="0" applyNumberFormat="1" applyFont="1" applyFill="1" applyBorder="1" applyAlignment="1" applyProtection="1">
      <alignment horizontal="right" vertical="center" indent="1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horizontal="right" vertical="top" indent="1"/>
      <protection hidden="1"/>
    </xf>
    <xf numFmtId="44" fontId="2" fillId="0" borderId="13" xfId="0" applyNumberFormat="1" applyFont="1" applyFill="1" applyBorder="1" applyAlignment="1" applyProtection="1">
      <alignment horizontal="right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44" fontId="2" fillId="0" borderId="0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vertical="top" wrapText="1"/>
      <protection hidden="1"/>
    </xf>
    <xf numFmtId="0" fontId="4" fillId="0" borderId="8" xfId="0" applyFont="1" applyBorder="1" applyAlignment="1" applyProtection="1">
      <alignment horizontal="left" vertical="center" indent="1"/>
      <protection hidden="1"/>
    </xf>
    <xf numFmtId="0" fontId="4" fillId="0" borderId="8" xfId="0" applyFont="1" applyBorder="1" applyAlignment="1" applyProtection="1">
      <alignment horizontal="left" vertical="center"/>
      <protection hidden="1"/>
    </xf>
    <xf numFmtId="0" fontId="14" fillId="0" borderId="8" xfId="0" applyFont="1" applyBorder="1"/>
    <xf numFmtId="44" fontId="4" fillId="0" borderId="8" xfId="0" applyNumberFormat="1" applyFont="1" applyBorder="1" applyAlignment="1" applyProtection="1">
      <alignment horizontal="left" vertical="center"/>
      <protection hidden="1"/>
    </xf>
    <xf numFmtId="44" fontId="4" fillId="0" borderId="0" xfId="0" applyNumberFormat="1" applyFont="1" applyBorder="1" applyAlignment="1" applyProtection="1">
      <alignment horizontal="left" vertical="center"/>
      <protection hidden="1"/>
    </xf>
    <xf numFmtId="0" fontId="2" fillId="0" borderId="0" xfId="0" applyFont="1" applyFill="1" applyBorder="1" applyAlignment="1" applyProtection="1">
      <alignment horizontal="left" vertical="top"/>
      <protection hidden="1"/>
    </xf>
    <xf numFmtId="0" fontId="8" fillId="0" borderId="0" xfId="0" applyFont="1" applyFill="1" applyBorder="1" applyAlignment="1" applyProtection="1">
      <alignment horizontal="left" vertical="center" indent="2"/>
      <protection hidden="1"/>
    </xf>
    <xf numFmtId="44" fontId="2" fillId="0" borderId="0" xfId="0" applyNumberFormat="1" applyFont="1" applyBorder="1" applyAlignment="1" applyProtection="1">
      <alignment horizontal="left" vertical="center" indent="1"/>
      <protection hidden="1"/>
    </xf>
    <xf numFmtId="0" fontId="8" fillId="0" borderId="0" xfId="0" applyFont="1" applyFill="1" applyBorder="1" applyAlignment="1" applyProtection="1">
      <alignment horizontal="center"/>
      <protection hidden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9" fontId="8" fillId="0" borderId="16" xfId="0" applyNumberFormat="1" applyFont="1" applyFill="1" applyBorder="1" applyAlignment="1" applyProtection="1">
      <alignment horizontal="center"/>
      <protection hidden="1"/>
    </xf>
    <xf numFmtId="0" fontId="2" fillId="0" borderId="14" xfId="0" applyNumberFormat="1" applyFont="1" applyFill="1" applyBorder="1" applyAlignment="1" applyProtection="1">
      <alignment horizontal="center" vertical="center"/>
      <protection hidden="1"/>
    </xf>
    <xf numFmtId="44" fontId="2" fillId="0" borderId="0" xfId="0" applyNumberFormat="1" applyFont="1" applyBorder="1" applyAlignment="1" applyProtection="1">
      <alignment vertical="center"/>
      <protection hidden="1"/>
    </xf>
    <xf numFmtId="44" fontId="2" fillId="0" borderId="0" xfId="0" applyNumberFormat="1" applyFont="1" applyFill="1" applyBorder="1" applyAlignment="1" applyProtection="1">
      <alignment horizontal="left" vertical="center" indent="1"/>
      <protection hidden="1"/>
    </xf>
    <xf numFmtId="44" fontId="4" fillId="0" borderId="0" xfId="0" applyNumberFormat="1" applyFont="1" applyBorder="1" applyAlignment="1" applyProtection="1">
      <alignment vertical="center"/>
      <protection hidden="1"/>
    </xf>
    <xf numFmtId="0" fontId="14" fillId="0" borderId="0" xfId="0" applyFont="1" applyFill="1" applyProtection="1"/>
    <xf numFmtId="0" fontId="20" fillId="0" borderId="0" xfId="0" applyFont="1" applyBorder="1" applyAlignment="1" applyProtection="1">
      <alignment horizontal="left" indent="1"/>
      <protection hidden="1"/>
    </xf>
    <xf numFmtId="9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11" fillId="7" borderId="0" xfId="0" applyFont="1" applyFill="1" applyBorder="1" applyAlignment="1" applyProtection="1">
      <alignment horizontal="left" vertical="center" indent="1"/>
      <protection hidden="1"/>
    </xf>
    <xf numFmtId="0" fontId="2" fillId="7" borderId="0" xfId="0" applyFont="1" applyFill="1" applyBorder="1" applyAlignment="1" applyProtection="1">
      <alignment horizontal="right" vertical="center" indent="1"/>
      <protection hidden="1"/>
    </xf>
    <xf numFmtId="0" fontId="2" fillId="7" borderId="0" xfId="0" applyFont="1" applyFill="1" applyBorder="1" applyAlignment="1" applyProtection="1">
      <alignment horizontal="left" vertical="center" indent="1"/>
      <protection hidden="1"/>
    </xf>
    <xf numFmtId="0" fontId="11" fillId="8" borderId="0" xfId="0" applyFont="1" applyFill="1" applyBorder="1" applyAlignment="1" applyProtection="1">
      <alignment horizontal="left" vertical="center" indent="1"/>
      <protection hidden="1"/>
    </xf>
    <xf numFmtId="0" fontId="2" fillId="8" borderId="0" xfId="0" applyFont="1" applyFill="1" applyBorder="1" applyAlignment="1" applyProtection="1">
      <alignment horizontal="right" vertical="center" indent="1"/>
      <protection hidden="1"/>
    </xf>
    <xf numFmtId="0" fontId="2" fillId="8" borderId="0" xfId="0" applyFont="1" applyFill="1" applyBorder="1" applyAlignment="1" applyProtection="1">
      <alignment horizontal="left" vertical="center" indent="1"/>
      <protection hidden="1"/>
    </xf>
    <xf numFmtId="0" fontId="8" fillId="8" borderId="0" xfId="0" applyFont="1" applyFill="1" applyBorder="1" applyAlignment="1" applyProtection="1">
      <alignment horizontal="left" vertical="center" indent="1"/>
      <protection hidden="1"/>
    </xf>
    <xf numFmtId="0" fontId="10" fillId="7" borderId="0" xfId="0" applyFont="1" applyFill="1" applyBorder="1" applyAlignment="1" applyProtection="1">
      <alignment horizontal="center" vertical="center" wrapText="1"/>
      <protection hidden="1"/>
    </xf>
    <xf numFmtId="0" fontId="10" fillId="8" borderId="0" xfId="0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Fill="1"/>
    <xf numFmtId="0" fontId="8" fillId="0" borderId="0" xfId="0" applyFont="1" applyBorder="1" applyAlignment="1" applyProtection="1">
      <alignment horizontal="left" vertical="top" indent="1"/>
      <protection hidden="1"/>
    </xf>
    <xf numFmtId="0" fontId="11" fillId="0" borderId="0" xfId="0" applyFont="1" applyBorder="1" applyAlignment="1" applyProtection="1">
      <protection hidden="1"/>
    </xf>
    <xf numFmtId="0" fontId="11" fillId="0" borderId="0" xfId="0" applyFont="1" applyBorder="1" applyAlignment="1" applyProtection="1">
      <alignment vertical="top"/>
      <protection hidden="1"/>
    </xf>
    <xf numFmtId="0" fontId="11" fillId="0" borderId="0" xfId="0" applyFont="1" applyBorder="1" applyAlignment="1" applyProtection="1">
      <alignment vertical="center"/>
      <protection hidden="1"/>
    </xf>
    <xf numFmtId="0" fontId="2" fillId="0" borderId="3" xfId="0" applyFont="1" applyFill="1" applyBorder="1" applyAlignment="1" applyProtection="1">
      <alignment horizontal="right" vertical="center"/>
      <protection hidden="1"/>
    </xf>
    <xf numFmtId="0" fontId="2" fillId="0" borderId="20" xfId="0" applyFont="1" applyFill="1" applyBorder="1" applyAlignment="1" applyProtection="1">
      <alignment horizontal="right" vertical="center"/>
      <protection hidden="1"/>
    </xf>
    <xf numFmtId="0" fontId="2" fillId="0" borderId="0" xfId="0" applyFont="1" applyFill="1" applyBorder="1" applyAlignment="1" applyProtection="1">
      <alignment horizontal="left" vertical="center" indent="1"/>
      <protection hidden="1"/>
    </xf>
    <xf numFmtId="44" fontId="2" fillId="0" borderId="5" xfId="0" applyNumberFormat="1" applyFont="1" applyFill="1" applyBorder="1" applyAlignment="1" applyProtection="1">
      <alignment horizontal="right" vertical="center"/>
      <protection hidden="1"/>
    </xf>
    <xf numFmtId="44" fontId="2" fillId="0" borderId="6" xfId="0" applyNumberFormat="1" applyFont="1" applyFill="1" applyBorder="1" applyAlignment="1" applyProtection="1">
      <alignment horizontal="right" vertical="center"/>
      <protection hidden="1"/>
    </xf>
    <xf numFmtId="0" fontId="8" fillId="0" borderId="4" xfId="0" applyFont="1" applyBorder="1" applyAlignment="1" applyProtection="1">
      <alignment horizontal="center" wrapText="1"/>
      <protection hidden="1"/>
    </xf>
    <xf numFmtId="167" fontId="12" fillId="3" borderId="0" xfId="3" applyNumberFormat="1" applyFont="1" applyBorder="1" applyAlignment="1" applyProtection="1">
      <alignment horizontal="left" vertical="center" indent="1"/>
      <protection hidden="1"/>
    </xf>
    <xf numFmtId="165" fontId="4" fillId="0" borderId="0" xfId="0" applyNumberFormat="1" applyFont="1" applyBorder="1" applyAlignment="1" applyProtection="1">
      <alignment horizontal="left" wrapText="1"/>
      <protection hidden="1"/>
    </xf>
    <xf numFmtId="44" fontId="2" fillId="0" borderId="0" xfId="0" applyNumberFormat="1" applyFont="1" applyBorder="1" applyAlignment="1" applyProtection="1">
      <alignment horizontal="left" vertical="center"/>
      <protection hidden="1"/>
    </xf>
    <xf numFmtId="170" fontId="4" fillId="0" borderId="12" xfId="0" applyNumberFormat="1" applyFont="1" applyBorder="1" applyAlignment="1" applyProtection="1">
      <alignment horizontal="left" vertical="center"/>
      <protection hidden="1"/>
    </xf>
    <xf numFmtId="0" fontId="11" fillId="1" borderId="0" xfId="0" applyFont="1" applyFill="1" applyAlignment="1" applyProtection="1">
      <alignment horizontal="left" vertical="center" indent="1"/>
      <protection hidden="1"/>
    </xf>
    <xf numFmtId="0" fontId="12" fillId="1" borderId="0" xfId="0" applyFont="1" applyFill="1" applyAlignment="1" applyProtection="1">
      <alignment horizontal="left" vertical="center" wrapText="1" indent="1"/>
      <protection hidden="1"/>
    </xf>
    <xf numFmtId="0" fontId="2" fillId="0" borderId="0" xfId="0" applyFont="1" applyBorder="1" applyAlignment="1" applyProtection="1">
      <alignment horizontal="left" vertical="center" wrapText="1" indent="1"/>
      <protection hidden="1"/>
    </xf>
    <xf numFmtId="0" fontId="4" fillId="0" borderId="0" xfId="0" applyFont="1" applyBorder="1" applyAlignment="1" applyProtection="1">
      <alignment horizontal="center" wrapText="1"/>
      <protection hidden="1"/>
    </xf>
    <xf numFmtId="0" fontId="4" fillId="0" borderId="8" xfId="0" applyFont="1" applyBorder="1" applyAlignment="1" applyProtection="1">
      <alignment horizontal="center" wrapText="1"/>
      <protection hidden="1"/>
    </xf>
    <xf numFmtId="0" fontId="2" fillId="2" borderId="5" xfId="0" applyFont="1" applyFill="1" applyBorder="1" applyAlignment="1" applyProtection="1">
      <alignment horizontal="left" vertical="center" indent="1"/>
      <protection locked="0"/>
    </xf>
    <xf numFmtId="0" fontId="2" fillId="2" borderId="7" xfId="0" applyFont="1" applyFill="1" applyBorder="1" applyAlignment="1" applyProtection="1">
      <alignment horizontal="left" vertical="center" indent="1"/>
      <protection locked="0"/>
    </xf>
    <xf numFmtId="0" fontId="2" fillId="2" borderId="6" xfId="0" applyFont="1" applyFill="1" applyBorder="1" applyAlignment="1" applyProtection="1">
      <alignment horizontal="left" vertical="center" indent="1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44" fontId="2" fillId="2" borderId="5" xfId="0" applyNumberFormat="1" applyFont="1" applyFill="1" applyBorder="1" applyAlignment="1" applyProtection="1">
      <alignment horizontal="center" vertical="center"/>
      <protection locked="0"/>
    </xf>
    <xf numFmtId="44" fontId="2" fillId="2" borderId="6" xfId="0" applyNumberFormat="1" applyFont="1" applyFill="1" applyBorder="1" applyAlignment="1" applyProtection="1">
      <alignment horizontal="center" vertical="center"/>
      <protection locked="0"/>
    </xf>
    <xf numFmtId="44" fontId="2" fillId="2" borderId="5" xfId="0" applyNumberFormat="1" applyFont="1" applyFill="1" applyBorder="1" applyAlignment="1" applyProtection="1">
      <alignment horizontal="right" vertical="center"/>
      <protection locked="0"/>
    </xf>
    <xf numFmtId="44" fontId="2" fillId="2" borderId="6" xfId="0" applyNumberFormat="1" applyFont="1" applyFill="1" applyBorder="1" applyAlignment="1" applyProtection="1">
      <alignment horizontal="right" vertical="center"/>
      <protection locked="0"/>
    </xf>
    <xf numFmtId="0" fontId="8" fillId="0" borderId="8" xfId="0" applyNumberFormat="1" applyFont="1" applyFill="1" applyBorder="1" applyAlignment="1" applyProtection="1">
      <alignment horizontal="right" vertical="top"/>
      <protection hidden="1"/>
    </xf>
    <xf numFmtId="0" fontId="8" fillId="0" borderId="8" xfId="0" applyFont="1" applyFill="1" applyBorder="1" applyAlignment="1" applyProtection="1">
      <alignment horizontal="right" vertical="top"/>
      <protection hidden="1"/>
    </xf>
    <xf numFmtId="0" fontId="2" fillId="0" borderId="8" xfId="0" applyFont="1" applyFill="1" applyBorder="1" applyAlignment="1" applyProtection="1">
      <alignment horizontal="right" vertical="center" indent="1"/>
      <protection hidden="1"/>
    </xf>
    <xf numFmtId="0" fontId="9" fillId="3" borderId="0" xfId="3" applyFont="1" applyBorder="1" applyAlignment="1" applyProtection="1">
      <alignment horizontal="left" vertical="center" indent="1"/>
      <protection hidden="1"/>
    </xf>
    <xf numFmtId="0" fontId="2" fillId="0" borderId="0" xfId="0" applyFont="1" applyBorder="1" applyAlignment="1" applyProtection="1">
      <alignment horizontal="left" vertical="top" wrapText="1" indent="1"/>
      <protection hidden="1"/>
    </xf>
    <xf numFmtId="0" fontId="2" fillId="0" borderId="0" xfId="0" applyFont="1" applyFill="1" applyBorder="1" applyAlignment="1" applyProtection="1">
      <alignment horizontal="left" vertical="center" indent="1"/>
      <protection hidden="1"/>
    </xf>
    <xf numFmtId="44" fontId="2" fillId="0" borderId="5" xfId="0" applyNumberFormat="1" applyFont="1" applyFill="1" applyBorder="1" applyAlignment="1" applyProtection="1">
      <alignment horizontal="center" vertical="center"/>
      <protection hidden="1"/>
    </xf>
    <xf numFmtId="44" fontId="2" fillId="0" borderId="6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right" vertical="top" wrapText="1" indent="1"/>
      <protection hidden="1"/>
    </xf>
    <xf numFmtId="0" fontId="2" fillId="0" borderId="0" xfId="0" applyFont="1" applyBorder="1" applyAlignment="1" applyProtection="1">
      <alignment horizontal="center" wrapText="1"/>
      <protection hidden="1"/>
    </xf>
    <xf numFmtId="0" fontId="8" fillId="0" borderId="4" xfId="0" applyFont="1" applyBorder="1" applyAlignment="1" applyProtection="1">
      <alignment horizontal="right" wrapText="1"/>
      <protection hidden="1"/>
    </xf>
    <xf numFmtId="0" fontId="4" fillId="7" borderId="0" xfId="0" applyFont="1" applyFill="1" applyBorder="1" applyAlignment="1" applyProtection="1">
      <alignment horizontal="left" vertical="center" indent="1"/>
      <protection hidden="1"/>
    </xf>
    <xf numFmtId="44" fontId="4" fillId="7" borderId="12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left" vertical="center" wrapText="1" indent="1"/>
      <protection hidden="1"/>
    </xf>
    <xf numFmtId="0" fontId="2" fillId="0" borderId="3" xfId="0" applyFont="1" applyFill="1" applyBorder="1" applyAlignment="1" applyProtection="1">
      <alignment horizontal="left" vertical="center" wrapText="1" indent="1"/>
      <protection hidden="1"/>
    </xf>
    <xf numFmtId="44" fontId="2" fillId="7" borderId="11" xfId="0" applyNumberFormat="1" applyFont="1" applyFill="1" applyBorder="1" applyAlignment="1" applyProtection="1">
      <alignment horizontal="right" vertical="center"/>
      <protection hidden="1"/>
    </xf>
    <xf numFmtId="0" fontId="2" fillId="0" borderId="3" xfId="0" applyFont="1" applyFill="1" applyBorder="1" applyAlignment="1" applyProtection="1">
      <alignment horizontal="left" vertical="center" indent="1"/>
      <protection hidden="1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0" fontId="2" fillId="2" borderId="6" xfId="0" applyNumberFormat="1" applyFont="1" applyFill="1" applyBorder="1" applyAlignment="1" applyProtection="1">
      <alignment horizontal="center" vertical="center"/>
      <protection locked="0"/>
    </xf>
    <xf numFmtId="44" fontId="2" fillId="8" borderId="1" xfId="0" applyNumberFormat="1" applyFont="1" applyFill="1" applyBorder="1" applyAlignment="1" applyProtection="1">
      <alignment horizontal="right" vertical="center"/>
      <protection hidden="1"/>
    </xf>
    <xf numFmtId="0" fontId="11" fillId="0" borderId="4" xfId="0" applyFont="1" applyBorder="1" applyAlignment="1" applyProtection="1">
      <alignment horizontal="left" wrapText="1" indent="1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8" fillId="0" borderId="0" xfId="0" applyFont="1" applyBorder="1" applyAlignment="1" applyProtection="1">
      <alignment horizontal="right"/>
      <protection hidden="1"/>
    </xf>
    <xf numFmtId="0" fontId="2" fillId="0" borderId="4" xfId="0" applyFont="1" applyBorder="1" applyAlignment="1" applyProtection="1">
      <alignment horizontal="center"/>
      <protection hidden="1"/>
    </xf>
    <xf numFmtId="0" fontId="4" fillId="8" borderId="0" xfId="0" applyFont="1" applyFill="1" applyBorder="1" applyAlignment="1" applyProtection="1">
      <alignment horizontal="left" vertical="center" indent="1"/>
      <protection hidden="1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164" fontId="2" fillId="2" borderId="5" xfId="0" applyNumberFormat="1" applyFont="1" applyFill="1" applyBorder="1" applyAlignment="1" applyProtection="1">
      <alignment horizontal="left" vertical="center" indent="1"/>
      <protection locked="0"/>
    </xf>
    <xf numFmtId="164" fontId="2" fillId="2" borderId="7" xfId="0" applyNumberFormat="1" applyFont="1" applyFill="1" applyBorder="1" applyAlignment="1" applyProtection="1">
      <alignment horizontal="left" vertical="center" indent="1"/>
      <protection locked="0"/>
    </xf>
    <xf numFmtId="164" fontId="2" fillId="2" borderId="6" xfId="0" applyNumberFormat="1" applyFont="1" applyFill="1" applyBorder="1" applyAlignment="1" applyProtection="1">
      <alignment horizontal="left" vertical="center" indent="1"/>
      <protection locked="0"/>
    </xf>
    <xf numFmtId="0" fontId="2" fillId="2" borderId="5" xfId="0" applyNumberFormat="1" applyFont="1" applyFill="1" applyBorder="1" applyAlignment="1" applyProtection="1">
      <alignment horizontal="left" vertical="center" indent="1"/>
      <protection locked="0"/>
    </xf>
    <xf numFmtId="0" fontId="2" fillId="2" borderId="7" xfId="0" applyNumberFormat="1" applyFont="1" applyFill="1" applyBorder="1" applyAlignment="1" applyProtection="1">
      <alignment horizontal="left" vertical="center" indent="1"/>
      <protection locked="0"/>
    </xf>
    <xf numFmtId="0" fontId="2" fillId="2" borderId="6" xfId="0" applyNumberFormat="1" applyFont="1" applyFill="1" applyBorder="1" applyAlignment="1" applyProtection="1">
      <alignment horizontal="left" vertical="center" indent="1"/>
      <protection locked="0"/>
    </xf>
    <xf numFmtId="0" fontId="2" fillId="0" borderId="0" xfId="0" applyFont="1" applyFill="1" applyAlignment="1" applyProtection="1">
      <alignment horizontal="right" vertical="center"/>
      <protection hidden="1"/>
    </xf>
    <xf numFmtId="0" fontId="2" fillId="0" borderId="3" xfId="0" applyFont="1" applyFill="1" applyBorder="1" applyAlignment="1" applyProtection="1">
      <alignment horizontal="right" vertical="center"/>
      <protection hidden="1"/>
    </xf>
    <xf numFmtId="0" fontId="8" fillId="0" borderId="0" xfId="0" applyNumberFormat="1" applyFont="1" applyFill="1" applyBorder="1" applyAlignment="1" applyProtection="1">
      <alignment horizontal="left" vertical="top" wrapText="1" indent="1"/>
      <protection hidden="1"/>
    </xf>
    <xf numFmtId="44" fontId="2" fillId="7" borderId="1" xfId="0" applyNumberFormat="1" applyFont="1" applyFill="1" applyBorder="1" applyAlignment="1" applyProtection="1">
      <alignment horizontal="right" vertical="center"/>
      <protection hidden="1"/>
    </xf>
    <xf numFmtId="0" fontId="2" fillId="0" borderId="4" xfId="0" applyFont="1" applyFill="1" applyBorder="1" applyAlignment="1" applyProtection="1">
      <alignment horizontal="left" vertical="center" indent="1"/>
      <protection hidden="1"/>
    </xf>
    <xf numFmtId="0" fontId="2" fillId="0" borderId="0" xfId="0" applyFont="1" applyFill="1" applyBorder="1" applyAlignment="1" applyProtection="1">
      <alignment horizontal="left" vertical="top" wrapText="1" indent="1"/>
      <protection hidden="1"/>
    </xf>
    <xf numFmtId="0" fontId="2" fillId="0" borderId="0" xfId="0" applyFont="1" applyFill="1" applyBorder="1" applyAlignment="1" applyProtection="1">
      <alignment horizontal="left" vertical="top" indent="1"/>
      <protection hidden="1"/>
    </xf>
    <xf numFmtId="0" fontId="2" fillId="0" borderId="3" xfId="0" applyFont="1" applyFill="1" applyBorder="1" applyAlignment="1" applyProtection="1">
      <alignment horizontal="left" vertical="top" indent="1"/>
      <protection hidden="1"/>
    </xf>
    <xf numFmtId="0" fontId="8" fillId="0" borderId="0" xfId="0" applyFont="1" applyFill="1" applyBorder="1" applyAlignment="1" applyProtection="1">
      <alignment horizontal="right" vertical="top" indent="1"/>
      <protection hidden="1"/>
    </xf>
    <xf numFmtId="0" fontId="2" fillId="0" borderId="8" xfId="0" applyNumberFormat="1" applyFont="1" applyFill="1" applyBorder="1" applyAlignment="1" applyProtection="1">
      <alignment horizontal="right" vertical="top" indent="1"/>
      <protection hidden="1"/>
    </xf>
    <xf numFmtId="0" fontId="2" fillId="0" borderId="5" xfId="0" applyFont="1" applyFill="1" applyBorder="1" applyAlignment="1" applyProtection="1">
      <alignment horizontal="left" vertical="center" indent="1"/>
    </xf>
    <xf numFmtId="0" fontId="2" fillId="0" borderId="7" xfId="0" applyFont="1" applyFill="1" applyBorder="1" applyAlignment="1" applyProtection="1">
      <alignment horizontal="left" vertical="center" indent="1"/>
    </xf>
    <xf numFmtId="0" fontId="2" fillId="0" borderId="6" xfId="0" applyFont="1" applyFill="1" applyBorder="1" applyAlignment="1" applyProtection="1">
      <alignment horizontal="left" vertical="center" indent="1"/>
    </xf>
    <xf numFmtId="0" fontId="2" fillId="2" borderId="21" xfId="0" applyFont="1" applyFill="1" applyBorder="1" applyAlignment="1" applyProtection="1">
      <alignment horizontal="left" vertical="center" indent="1"/>
      <protection locked="0"/>
    </xf>
    <xf numFmtId="0" fontId="2" fillId="2" borderId="4" xfId="0" applyFont="1" applyFill="1" applyBorder="1" applyAlignment="1" applyProtection="1">
      <alignment horizontal="left" vertical="center" indent="1"/>
      <protection locked="0"/>
    </xf>
    <xf numFmtId="0" fontId="2" fillId="2" borderId="22" xfId="0" applyFont="1" applyFill="1" applyBorder="1" applyAlignment="1" applyProtection="1">
      <alignment horizontal="left" vertical="center" indent="1"/>
      <protection locked="0"/>
    </xf>
    <xf numFmtId="0" fontId="4" fillId="0" borderId="0" xfId="0" applyFont="1" applyBorder="1" applyAlignment="1" applyProtection="1">
      <alignment horizontal="left" vertical="center" indent="1"/>
      <protection hidden="1"/>
    </xf>
    <xf numFmtId="0" fontId="2" fillId="0" borderId="0" xfId="0" applyNumberFormat="1" applyFont="1" applyFill="1" applyBorder="1" applyAlignment="1" applyProtection="1">
      <alignment horizontal="left" vertical="center" indent="1"/>
      <protection hidden="1"/>
    </xf>
    <xf numFmtId="0" fontId="8" fillId="0" borderId="10" xfId="0" applyFont="1" applyBorder="1" applyAlignment="1" applyProtection="1">
      <alignment horizontal="left" indent="1"/>
      <protection hidden="1"/>
    </xf>
    <xf numFmtId="44" fontId="12" fillId="7" borderId="1" xfId="0" applyNumberFormat="1" applyFont="1" applyFill="1" applyBorder="1" applyAlignment="1" applyProtection="1">
      <alignment horizontal="right" vertical="center"/>
      <protection hidden="1"/>
    </xf>
    <xf numFmtId="0" fontId="2" fillId="0" borderId="0" xfId="0" applyFont="1" applyBorder="1" applyAlignment="1" applyProtection="1">
      <alignment horizontal="right" vertical="center" wrapText="1" indent="1"/>
      <protection hidden="1"/>
    </xf>
    <xf numFmtId="0" fontId="2" fillId="0" borderId="3" xfId="0" applyFont="1" applyBorder="1" applyAlignment="1" applyProtection="1">
      <alignment horizontal="right" vertical="center" wrapText="1" indent="1"/>
      <protection hidden="1"/>
    </xf>
    <xf numFmtId="168" fontId="2" fillId="2" borderId="5" xfId="0" applyNumberFormat="1" applyFont="1" applyFill="1" applyBorder="1" applyAlignment="1" applyProtection="1">
      <alignment horizontal="left" vertical="center" indent="1"/>
      <protection locked="0"/>
    </xf>
    <xf numFmtId="168" fontId="2" fillId="2" borderId="7" xfId="0" applyNumberFormat="1" applyFont="1" applyFill="1" applyBorder="1" applyAlignment="1" applyProtection="1">
      <alignment horizontal="left" vertical="center" indent="1"/>
      <protection locked="0"/>
    </xf>
    <xf numFmtId="168" fontId="2" fillId="2" borderId="6" xfId="0" applyNumberFormat="1" applyFont="1" applyFill="1" applyBorder="1" applyAlignment="1" applyProtection="1">
      <alignment horizontal="left" vertical="center" indent="1"/>
      <protection locked="0"/>
    </xf>
    <xf numFmtId="14" fontId="2" fillId="2" borderId="5" xfId="0" applyNumberFormat="1" applyFont="1" applyFill="1" applyBorder="1" applyAlignment="1" applyProtection="1">
      <alignment horizontal="left" vertical="center" indent="1"/>
      <protection locked="0"/>
    </xf>
    <xf numFmtId="0" fontId="8" fillId="0" borderId="0" xfId="0" applyNumberFormat="1" applyFont="1" applyFill="1" applyBorder="1" applyAlignment="1" applyProtection="1">
      <alignment horizontal="right" vertical="top" indent="1"/>
      <protection hidden="1"/>
    </xf>
    <xf numFmtId="0" fontId="4" fillId="0" borderId="0" xfId="0" applyFont="1" applyBorder="1" applyAlignment="1" applyProtection="1">
      <alignment horizontal="left" vertical="center" wrapText="1" indent="1"/>
      <protection hidden="1"/>
    </xf>
    <xf numFmtId="0" fontId="8" fillId="0" borderId="0" xfId="0" applyFont="1" applyFill="1" applyBorder="1" applyAlignment="1" applyProtection="1">
      <alignment horizontal="right" vertical="center" indent="1"/>
      <protection hidden="1"/>
    </xf>
    <xf numFmtId="44" fontId="4" fillId="8" borderId="12" xfId="0" applyNumberFormat="1" applyFont="1" applyFill="1" applyBorder="1" applyAlignment="1" applyProtection="1">
      <alignment horizontal="center" vertical="center"/>
      <protection hidden="1"/>
    </xf>
    <xf numFmtId="44" fontId="4" fillId="4" borderId="12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wrapText="1"/>
      <protection hidden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8" fillId="0" borderId="4" xfId="0" applyNumberFormat="1" applyFont="1" applyBorder="1" applyAlignment="1" applyProtection="1">
      <alignment horizontal="right" wrapText="1"/>
      <protection hidden="1"/>
    </xf>
    <xf numFmtId="0" fontId="2" fillId="0" borderId="0" xfId="0" applyFont="1" applyFill="1" applyAlignment="1" applyProtection="1">
      <alignment horizontal="right" vertical="center" indent="1"/>
      <protection hidden="1"/>
    </xf>
    <xf numFmtId="0" fontId="2" fillId="0" borderId="3" xfId="0" applyFont="1" applyFill="1" applyBorder="1" applyAlignment="1" applyProtection="1">
      <alignment horizontal="right" vertical="center" indent="1"/>
      <protection hidden="1"/>
    </xf>
    <xf numFmtId="0" fontId="2" fillId="0" borderId="4" xfId="0" applyFont="1" applyBorder="1" applyAlignment="1" applyProtection="1">
      <alignment horizontal="center" wrapText="1"/>
      <protection hidden="1"/>
    </xf>
    <xf numFmtId="0" fontId="2" fillId="0" borderId="4" xfId="0" applyFont="1" applyBorder="1" applyAlignment="1" applyProtection="1">
      <alignment horizontal="right" wrapText="1"/>
      <protection hidden="1"/>
    </xf>
    <xf numFmtId="44" fontId="4" fillId="2" borderId="1" xfId="0" applyNumberFormat="1" applyFont="1" applyFill="1" applyBorder="1" applyAlignment="1" applyProtection="1">
      <alignment horizontal="right" vertical="center"/>
      <protection hidden="1"/>
    </xf>
    <xf numFmtId="44" fontId="4" fillId="4" borderId="0" xfId="0" applyNumberFormat="1" applyFont="1" applyFill="1" applyBorder="1" applyAlignment="1" applyProtection="1">
      <alignment horizontal="left" vertical="center" indent="1"/>
      <protection hidden="1"/>
    </xf>
    <xf numFmtId="44" fontId="2" fillId="0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horizontal="left" vertical="center"/>
      <protection hidden="1"/>
    </xf>
    <xf numFmtId="44" fontId="4" fillId="4" borderId="18" xfId="0" applyNumberFormat="1" applyFont="1" applyFill="1" applyBorder="1" applyAlignment="1" applyProtection="1">
      <alignment horizontal="right" vertical="center"/>
      <protection hidden="1"/>
    </xf>
    <xf numFmtId="44" fontId="4" fillId="4" borderId="19" xfId="0" applyNumberFormat="1" applyFont="1" applyFill="1" applyBorder="1" applyAlignment="1" applyProtection="1">
      <alignment horizontal="right" vertical="center"/>
      <protection hidden="1"/>
    </xf>
    <xf numFmtId="44" fontId="2" fillId="2" borderId="5" xfId="0" applyNumberFormat="1" applyFont="1" applyFill="1" applyBorder="1" applyAlignment="1" applyProtection="1">
      <alignment horizontal="right" vertical="center"/>
      <protection locked="0" hidden="1"/>
    </xf>
    <xf numFmtId="44" fontId="2" fillId="2" borderId="6" xfId="0" applyNumberFormat="1" applyFont="1" applyFill="1" applyBorder="1" applyAlignment="1" applyProtection="1">
      <alignment horizontal="right" vertical="center"/>
      <protection locked="0" hidden="1"/>
    </xf>
    <xf numFmtId="44" fontId="2" fillId="4" borderId="17" xfId="0" applyNumberFormat="1" applyFont="1" applyFill="1" applyBorder="1" applyAlignment="1" applyProtection="1">
      <alignment horizontal="center" vertical="center"/>
      <protection hidden="1"/>
    </xf>
    <xf numFmtId="44" fontId="2" fillId="4" borderId="18" xfId="0" applyNumberFormat="1" applyFont="1" applyFill="1" applyBorder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horizontal="right"/>
      <protection hidden="1"/>
    </xf>
    <xf numFmtId="0" fontId="8" fillId="0" borderId="0" xfId="0" applyFont="1" applyBorder="1" applyAlignment="1" applyProtection="1">
      <alignment horizontal="center"/>
      <protection hidden="1"/>
    </xf>
    <xf numFmtId="170" fontId="4" fillId="0" borderId="12" xfId="0" applyNumberFormat="1" applyFont="1" applyBorder="1" applyAlignment="1" applyProtection="1">
      <alignment horizontal="center" vertical="center"/>
      <protection hidden="1"/>
    </xf>
    <xf numFmtId="0" fontId="12" fillId="1" borderId="0" xfId="0" applyFont="1" applyFill="1" applyAlignment="1" applyProtection="1">
      <alignment horizontal="left" vertical="center" indent="1"/>
      <protection hidden="1"/>
    </xf>
    <xf numFmtId="44" fontId="2" fillId="2" borderId="1" xfId="0" applyNumberFormat="1" applyFont="1" applyFill="1" applyBorder="1" applyAlignment="1" applyProtection="1">
      <alignment horizontal="right" vertical="center"/>
      <protection hidden="1"/>
    </xf>
    <xf numFmtId="0" fontId="2" fillId="0" borderId="1" xfId="0" applyFont="1" applyFill="1" applyBorder="1" applyAlignment="1" applyProtection="1">
      <alignment horizontal="left" vertical="center" indent="1"/>
      <protection hidden="1"/>
    </xf>
    <xf numFmtId="0" fontId="2" fillId="0" borderId="5" xfId="0" applyFont="1" applyFill="1" applyBorder="1" applyAlignment="1" applyProtection="1">
      <alignment horizontal="center" vertical="center"/>
      <protection hidden="1"/>
    </xf>
    <xf numFmtId="0" fontId="2" fillId="0" borderId="6" xfId="0" applyFont="1" applyFill="1" applyBorder="1" applyAlignment="1" applyProtection="1">
      <alignment horizontal="center" vertical="center"/>
      <protection hidden="1"/>
    </xf>
    <xf numFmtId="0" fontId="2" fillId="0" borderId="5" xfId="0" applyFont="1" applyFill="1" applyBorder="1" applyAlignment="1" applyProtection="1">
      <alignment horizontal="left" vertical="center" indent="1"/>
      <protection hidden="1"/>
    </xf>
    <xf numFmtId="0" fontId="2" fillId="0" borderId="7" xfId="0" applyFont="1" applyFill="1" applyBorder="1" applyAlignment="1" applyProtection="1">
      <alignment horizontal="left" vertical="center" indent="1"/>
      <protection hidden="1"/>
    </xf>
    <xf numFmtId="0" fontId="2" fillId="0" borderId="6" xfId="0" applyFont="1" applyFill="1" applyBorder="1" applyAlignment="1" applyProtection="1">
      <alignment horizontal="left" vertical="center" indent="1"/>
      <protection hidden="1"/>
    </xf>
    <xf numFmtId="0" fontId="2" fillId="0" borderId="0" xfId="0" applyFont="1" applyBorder="1" applyAlignment="1" applyProtection="1">
      <alignment horizontal="right"/>
      <protection hidden="1"/>
    </xf>
    <xf numFmtId="0" fontId="2" fillId="0" borderId="0" xfId="0" applyFont="1" applyFill="1" applyAlignment="1" applyProtection="1">
      <alignment horizontal="right" vertical="center" wrapText="1" indent="1"/>
      <protection hidden="1"/>
    </xf>
    <xf numFmtId="0" fontId="2" fillId="0" borderId="3" xfId="0" applyFont="1" applyFill="1" applyBorder="1" applyAlignment="1" applyProtection="1">
      <alignment horizontal="right" vertical="center" wrapText="1" indent="1"/>
      <protection hidden="1"/>
    </xf>
    <xf numFmtId="0" fontId="2" fillId="0" borderId="5" xfId="0" applyFont="1" applyFill="1" applyBorder="1" applyAlignment="1" applyProtection="1">
      <alignment horizontal="left" vertical="center"/>
    </xf>
    <xf numFmtId="0" fontId="2" fillId="0" borderId="7" xfId="0" applyFont="1" applyFill="1" applyBorder="1" applyAlignment="1" applyProtection="1">
      <alignment horizontal="left" vertical="center"/>
    </xf>
    <xf numFmtId="0" fontId="2" fillId="0" borderId="6" xfId="0" applyFont="1" applyFill="1" applyBorder="1" applyAlignment="1" applyProtection="1">
      <alignment horizontal="left" vertical="center"/>
    </xf>
    <xf numFmtId="44" fontId="2" fillId="0" borderId="5" xfId="0" applyNumberFormat="1" applyFont="1" applyFill="1" applyBorder="1" applyAlignment="1" applyProtection="1">
      <alignment horizontal="right" vertical="center"/>
    </xf>
    <xf numFmtId="44" fontId="2" fillId="0" borderId="6" xfId="0" applyNumberFormat="1" applyFont="1" applyFill="1" applyBorder="1" applyAlignment="1" applyProtection="1">
      <alignment horizontal="right" vertical="center"/>
    </xf>
    <xf numFmtId="0" fontId="2" fillId="0" borderId="5" xfId="0" applyNumberFormat="1" applyFont="1" applyFill="1" applyBorder="1" applyAlignment="1" applyProtection="1">
      <alignment horizontal="left" vertical="center" indent="1"/>
    </xf>
    <xf numFmtId="0" fontId="2" fillId="0" borderId="7" xfId="0" applyNumberFormat="1" applyFont="1" applyFill="1" applyBorder="1" applyAlignment="1" applyProtection="1">
      <alignment horizontal="left" vertical="center" indent="1"/>
    </xf>
    <xf numFmtId="0" fontId="2" fillId="0" borderId="6" xfId="0" applyNumberFormat="1" applyFont="1" applyFill="1" applyBorder="1" applyAlignment="1" applyProtection="1">
      <alignment horizontal="left" vertical="center" indent="1"/>
    </xf>
    <xf numFmtId="0" fontId="2" fillId="0" borderId="5" xfId="0" applyFont="1" applyFill="1" applyBorder="1" applyAlignment="1" applyProtection="1">
      <alignment horizontal="left" vertical="center"/>
      <protection hidden="1"/>
    </xf>
    <xf numFmtId="0" fontId="2" fillId="0" borderId="7" xfId="0" applyFont="1" applyFill="1" applyBorder="1" applyAlignment="1" applyProtection="1">
      <alignment horizontal="left" vertical="center"/>
      <protection hidden="1"/>
    </xf>
    <xf numFmtId="0" fontId="2" fillId="0" borderId="6" xfId="0" applyFont="1" applyFill="1" applyBorder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right" vertical="center" wrapText="1" indent="1"/>
      <protection hidden="1"/>
    </xf>
    <xf numFmtId="169" fontId="2" fillId="0" borderId="5" xfId="0" applyNumberFormat="1" applyFont="1" applyFill="1" applyBorder="1" applyAlignment="1" applyProtection="1">
      <alignment horizontal="left" vertical="center" indent="1"/>
      <protection hidden="1"/>
    </xf>
    <xf numFmtId="169" fontId="2" fillId="0" borderId="7" xfId="0" applyNumberFormat="1" applyFont="1" applyFill="1" applyBorder="1" applyAlignment="1" applyProtection="1">
      <alignment horizontal="left" vertical="center" indent="1"/>
      <protection hidden="1"/>
    </xf>
    <xf numFmtId="169" fontId="2" fillId="0" borderId="6" xfId="0" applyNumberFormat="1" applyFont="1" applyFill="1" applyBorder="1" applyAlignment="1" applyProtection="1">
      <alignment horizontal="left" vertical="center" indent="1"/>
      <protection hidden="1"/>
    </xf>
    <xf numFmtId="0" fontId="12" fillId="0" borderId="4" xfId="0" applyFont="1" applyFill="1" applyBorder="1" applyAlignment="1" applyProtection="1">
      <alignment horizontal="left" vertical="center" indent="1"/>
      <protection hidden="1"/>
    </xf>
    <xf numFmtId="0" fontId="12" fillId="0" borderId="6" xfId="0" applyFont="1" applyFill="1" applyBorder="1" applyAlignment="1" applyProtection="1">
      <alignment horizontal="left" vertical="center" indent="1"/>
      <protection hidden="1"/>
    </xf>
    <xf numFmtId="168" fontId="2" fillId="0" borderId="5" xfId="0" applyNumberFormat="1" applyFont="1" applyFill="1" applyBorder="1" applyAlignment="1" applyProtection="1">
      <alignment horizontal="left" vertical="center" indent="1"/>
      <protection hidden="1"/>
    </xf>
    <xf numFmtId="168" fontId="2" fillId="0" borderId="7" xfId="0" applyNumberFormat="1" applyFont="1" applyFill="1" applyBorder="1" applyAlignment="1" applyProtection="1">
      <alignment horizontal="left" vertical="center" indent="1"/>
      <protection hidden="1"/>
    </xf>
    <xf numFmtId="168" fontId="2" fillId="0" borderId="6" xfId="0" applyNumberFormat="1" applyFont="1" applyFill="1" applyBorder="1" applyAlignment="1" applyProtection="1">
      <alignment horizontal="left" vertical="center" indent="1"/>
      <protection hidden="1"/>
    </xf>
    <xf numFmtId="164" fontId="2" fillId="0" borderId="5" xfId="0" applyNumberFormat="1" applyFont="1" applyFill="1" applyBorder="1" applyAlignment="1" applyProtection="1">
      <alignment horizontal="left" vertical="center" indent="1"/>
      <protection hidden="1"/>
    </xf>
    <xf numFmtId="164" fontId="2" fillId="0" borderId="7" xfId="0" applyNumberFormat="1" applyFont="1" applyFill="1" applyBorder="1" applyAlignment="1" applyProtection="1">
      <alignment horizontal="left" vertical="center" indent="1"/>
      <protection hidden="1"/>
    </xf>
    <xf numFmtId="164" fontId="2" fillId="0" borderId="6" xfId="0" applyNumberFormat="1" applyFont="1" applyFill="1" applyBorder="1" applyAlignment="1" applyProtection="1">
      <alignment horizontal="left" vertical="center" indent="1"/>
      <protection hidden="1"/>
    </xf>
    <xf numFmtId="0" fontId="2" fillId="2" borderId="0" xfId="0" applyFont="1" applyFill="1" applyBorder="1" applyAlignment="1" applyProtection="1">
      <alignment horizontal="left" vertical="center" indent="1"/>
      <protection locked="0"/>
    </xf>
    <xf numFmtId="0" fontId="2" fillId="2" borderId="15" xfId="0" applyFont="1" applyFill="1" applyBorder="1" applyAlignment="1" applyProtection="1">
      <alignment horizontal="left" vertical="center" indent="1"/>
      <protection locked="0"/>
    </xf>
    <xf numFmtId="44" fontId="2" fillId="0" borderId="0" xfId="0" applyNumberFormat="1" applyFont="1" applyBorder="1" applyAlignment="1" applyProtection="1">
      <alignment horizontal="center" vertical="center"/>
      <protection hidden="1"/>
    </xf>
    <xf numFmtId="44" fontId="2" fillId="0" borderId="12" xfId="0" applyNumberFormat="1" applyFont="1" applyBorder="1" applyAlignment="1" applyProtection="1">
      <alignment horizontal="center" vertical="center"/>
      <protection hidden="1"/>
    </xf>
    <xf numFmtId="44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textRotation="90"/>
    </xf>
  </cellXfs>
  <cellStyles count="4">
    <cellStyle name="Eingabe" xfId="3" builtinId="20"/>
    <cellStyle name="Komma" xfId="1" builtinId="3"/>
    <cellStyle name="Standard" xfId="0" builtinId="0"/>
    <cellStyle name="Standard 2" xfId="2" xr:uid="{00000000-0005-0000-0000-000003000000}"/>
  </cellStyles>
  <dxfs count="96">
    <dxf>
      <font>
        <color rgb="FFFF6464"/>
      </font>
    </dxf>
    <dxf>
      <font>
        <color rgb="FFFF6464"/>
      </font>
    </dxf>
    <dxf>
      <font>
        <color rgb="FFFF6464"/>
      </font>
    </dxf>
    <dxf>
      <font>
        <color rgb="FFFF6464"/>
      </font>
    </dxf>
    <dxf>
      <font>
        <color theme="0"/>
      </font>
    </dxf>
    <dxf>
      <font>
        <color rgb="FFFF6464"/>
      </font>
    </dxf>
    <dxf>
      <font>
        <color theme="0"/>
      </font>
    </dxf>
    <dxf>
      <font>
        <color rgb="FFFF6464"/>
      </font>
    </dxf>
    <dxf>
      <font>
        <color theme="0"/>
      </font>
    </dxf>
    <dxf>
      <font>
        <color rgb="FFFF6464"/>
      </font>
    </dxf>
    <dxf>
      <font>
        <color rgb="FFFF6464"/>
      </font>
    </dxf>
    <dxf>
      <font>
        <color theme="0"/>
      </font>
    </dxf>
    <dxf>
      <font>
        <color rgb="FFFF6464"/>
      </font>
    </dxf>
    <dxf>
      <font>
        <color rgb="FFFF6464"/>
      </font>
    </dxf>
    <dxf>
      <font>
        <color rgb="FFFF6464"/>
      </font>
    </dxf>
    <dxf>
      <font>
        <color theme="0"/>
      </font>
    </dxf>
    <dxf>
      <font>
        <color rgb="FFFF6464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6464"/>
      </font>
    </dxf>
    <dxf>
      <font>
        <color rgb="FFFF6464"/>
      </font>
    </dxf>
    <dxf>
      <font>
        <color rgb="FFFF6464"/>
      </font>
    </dxf>
    <dxf>
      <font>
        <color theme="0"/>
      </font>
    </dxf>
    <dxf>
      <font>
        <color rgb="FFFF6464"/>
      </font>
    </dxf>
    <dxf>
      <font>
        <color theme="0"/>
      </font>
    </dxf>
    <dxf>
      <font>
        <color rgb="FFFF6464"/>
      </font>
    </dxf>
    <dxf>
      <font>
        <color theme="0"/>
      </font>
    </dxf>
    <dxf>
      <font>
        <color rgb="FFFF6464"/>
      </font>
    </dxf>
    <dxf>
      <font>
        <color rgb="FFFF6464"/>
      </font>
    </dxf>
    <dxf>
      <font>
        <color theme="0"/>
      </font>
    </dxf>
    <dxf>
      <font>
        <color rgb="FFFF6464"/>
      </font>
    </dxf>
    <dxf>
      <font>
        <color rgb="FFFF6464"/>
      </font>
    </dxf>
    <dxf>
      <font>
        <color rgb="FFFF6464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1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1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1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1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1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1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1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1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1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1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1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4F81BD"/>
        </top>
      </border>
    </dxf>
    <dxf>
      <font>
        <b/>
        <color rgb="FFFFFFFF"/>
      </font>
      <fill>
        <patternFill patternType="solid">
          <fgColor rgb="FF4F81BD"/>
          <bgColor rgb="FF4F81BD"/>
        </patternFill>
      </fill>
    </dxf>
    <dxf>
      <font>
        <color rgb="FF000000"/>
      </font>
      <border>
        <left style="thin">
          <color rgb="FF95B3D7"/>
        </left>
        <right style="thin">
          <color rgb="FF95B3D7"/>
        </right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thin">
          <color theme="1"/>
        </top>
      </border>
    </dxf>
    <dxf>
      <font>
        <b/>
        <color theme="1"/>
      </font>
      <border>
        <bottom style="thin">
          <color theme="1"/>
        </bottom>
      </border>
    </dxf>
    <dxf>
      <font>
        <color theme="1"/>
      </font>
      <border>
        <top style="thin">
          <color theme="1"/>
        </top>
        <bottom style="thin">
          <color theme="1"/>
        </bottom>
      </border>
    </dxf>
  </dxfs>
  <tableStyles count="2" defaultTableStyle="TableStyleMedium2" defaultPivotStyle="PivotStyleLight16">
    <tableStyle name="TableStyleLight1 3" pivot="0" count="7" xr9:uid="{00000000-0011-0000-FFFF-FFFF00000000}">
      <tableStyleElement type="wholeTable" dxfId="95"/>
      <tableStyleElement type="headerRow" dxfId="94"/>
      <tableStyleElement type="totalRow" dxfId="93"/>
      <tableStyleElement type="firstColumn" dxfId="92"/>
      <tableStyleElement type="lastColumn" dxfId="91"/>
      <tableStyleElement type="secondRowStripe" dxfId="90"/>
      <tableStyleElement type="firstColumnStripe" dxfId="89"/>
    </tableStyle>
    <tableStyle name="TableStyleMedium2 2" pivot="0" count="7" xr9:uid="{00000000-0011-0000-FFFF-FFFF01000000}">
      <tableStyleElement type="wholeTable" dxfId="88"/>
      <tableStyleElement type="headerRow" dxfId="87"/>
      <tableStyleElement type="totalRow" dxfId="86"/>
      <tableStyleElement type="firstColumn" dxfId="85"/>
      <tableStyleElement type="lastColumn" dxfId="84"/>
      <tableStyleElement type="firstRowStripe" dxfId="83"/>
      <tableStyleElement type="firstColumnStripe" dxfId="82"/>
    </tableStyle>
  </tableStyles>
  <colors>
    <mruColors>
      <color rgb="FFFF6600"/>
      <color rgb="FFFF6464"/>
      <color rgb="FFFF3300"/>
      <color rgb="FF3366FF"/>
      <color rgb="FF93DBFF"/>
      <color rgb="FF55AAFF"/>
      <color rgb="FF0000FF"/>
      <color rgb="FFFF3232"/>
      <color rgb="FFFA1919"/>
      <color rgb="FFFF19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7.png"/><Relationship Id="rId18" Type="http://schemas.openxmlformats.org/officeDocument/2006/relationships/image" Target="../media/image22.png"/><Relationship Id="rId26" Type="http://schemas.openxmlformats.org/officeDocument/2006/relationships/image" Target="../media/image30.png"/><Relationship Id="rId39" Type="http://schemas.openxmlformats.org/officeDocument/2006/relationships/image" Target="../media/image43.png"/><Relationship Id="rId21" Type="http://schemas.openxmlformats.org/officeDocument/2006/relationships/image" Target="../media/image25.png"/><Relationship Id="rId34" Type="http://schemas.openxmlformats.org/officeDocument/2006/relationships/image" Target="../media/image38.png"/><Relationship Id="rId42" Type="http://schemas.openxmlformats.org/officeDocument/2006/relationships/image" Target="../media/image46.png"/><Relationship Id="rId7" Type="http://schemas.openxmlformats.org/officeDocument/2006/relationships/image" Target="../media/image11.png"/><Relationship Id="rId2" Type="http://schemas.openxmlformats.org/officeDocument/2006/relationships/image" Target="../media/image6.png"/><Relationship Id="rId16" Type="http://schemas.openxmlformats.org/officeDocument/2006/relationships/image" Target="../media/image20.png"/><Relationship Id="rId29" Type="http://schemas.openxmlformats.org/officeDocument/2006/relationships/image" Target="../media/image33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11" Type="http://schemas.openxmlformats.org/officeDocument/2006/relationships/image" Target="../media/image15.png"/><Relationship Id="rId24" Type="http://schemas.openxmlformats.org/officeDocument/2006/relationships/image" Target="../media/image28.png"/><Relationship Id="rId32" Type="http://schemas.openxmlformats.org/officeDocument/2006/relationships/image" Target="../media/image36.png"/><Relationship Id="rId37" Type="http://schemas.openxmlformats.org/officeDocument/2006/relationships/image" Target="../media/image41.png"/><Relationship Id="rId40" Type="http://schemas.openxmlformats.org/officeDocument/2006/relationships/image" Target="../media/image44.png"/><Relationship Id="rId45" Type="http://schemas.openxmlformats.org/officeDocument/2006/relationships/image" Target="../media/image49.png"/><Relationship Id="rId5" Type="http://schemas.openxmlformats.org/officeDocument/2006/relationships/image" Target="../media/image9.png"/><Relationship Id="rId15" Type="http://schemas.openxmlformats.org/officeDocument/2006/relationships/image" Target="../media/image19.png"/><Relationship Id="rId23" Type="http://schemas.openxmlformats.org/officeDocument/2006/relationships/image" Target="../media/image27.png"/><Relationship Id="rId28" Type="http://schemas.openxmlformats.org/officeDocument/2006/relationships/image" Target="../media/image32.png"/><Relationship Id="rId36" Type="http://schemas.openxmlformats.org/officeDocument/2006/relationships/image" Target="../media/image40.png"/><Relationship Id="rId10" Type="http://schemas.openxmlformats.org/officeDocument/2006/relationships/image" Target="../media/image14.png"/><Relationship Id="rId19" Type="http://schemas.openxmlformats.org/officeDocument/2006/relationships/image" Target="../media/image23.png"/><Relationship Id="rId31" Type="http://schemas.openxmlformats.org/officeDocument/2006/relationships/image" Target="../media/image35.png"/><Relationship Id="rId44" Type="http://schemas.openxmlformats.org/officeDocument/2006/relationships/image" Target="../media/image48.png"/><Relationship Id="rId4" Type="http://schemas.openxmlformats.org/officeDocument/2006/relationships/image" Target="../media/image8.png"/><Relationship Id="rId9" Type="http://schemas.openxmlformats.org/officeDocument/2006/relationships/image" Target="../media/image13.png"/><Relationship Id="rId14" Type="http://schemas.openxmlformats.org/officeDocument/2006/relationships/image" Target="../media/image18.png"/><Relationship Id="rId22" Type="http://schemas.openxmlformats.org/officeDocument/2006/relationships/image" Target="../media/image26.png"/><Relationship Id="rId27" Type="http://schemas.openxmlformats.org/officeDocument/2006/relationships/image" Target="../media/image31.png"/><Relationship Id="rId30" Type="http://schemas.openxmlformats.org/officeDocument/2006/relationships/image" Target="../media/image34.png"/><Relationship Id="rId35" Type="http://schemas.openxmlformats.org/officeDocument/2006/relationships/image" Target="../media/image39.png"/><Relationship Id="rId43" Type="http://schemas.openxmlformats.org/officeDocument/2006/relationships/image" Target="../media/image47.png"/><Relationship Id="rId8" Type="http://schemas.openxmlformats.org/officeDocument/2006/relationships/image" Target="../media/image12.png"/><Relationship Id="rId3" Type="http://schemas.openxmlformats.org/officeDocument/2006/relationships/image" Target="../media/image7.png"/><Relationship Id="rId12" Type="http://schemas.openxmlformats.org/officeDocument/2006/relationships/image" Target="../media/image16.png"/><Relationship Id="rId17" Type="http://schemas.openxmlformats.org/officeDocument/2006/relationships/image" Target="../media/image21.png"/><Relationship Id="rId25" Type="http://schemas.openxmlformats.org/officeDocument/2006/relationships/image" Target="../media/image29.png"/><Relationship Id="rId33" Type="http://schemas.openxmlformats.org/officeDocument/2006/relationships/image" Target="../media/image37.png"/><Relationship Id="rId38" Type="http://schemas.openxmlformats.org/officeDocument/2006/relationships/image" Target="../media/image42.png"/><Relationship Id="rId46" Type="http://schemas.openxmlformats.org/officeDocument/2006/relationships/image" Target="../media/image50.png"/><Relationship Id="rId20" Type="http://schemas.openxmlformats.org/officeDocument/2006/relationships/image" Target="../media/image24.png"/><Relationship Id="rId41" Type="http://schemas.openxmlformats.org/officeDocument/2006/relationships/image" Target="../media/image45.tmp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49530</xdr:colOff>
          <xdr:row>140</xdr:row>
          <xdr:rowOff>19050</xdr:rowOff>
        </xdr:from>
        <xdr:to>
          <xdr:col>7</xdr:col>
          <xdr:colOff>45720</xdr:colOff>
          <xdr:row>143</xdr:row>
          <xdr:rowOff>87629</xdr:rowOff>
        </xdr:to>
        <xdr:pic>
          <xdr:nvPicPr>
            <xdr:cNvPr id="2" name="Grafik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Logos_ER_EKV_Unterschriften" spid="_x0000_s4205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r="69472"/>
            <a:stretch>
              <a:fillRect/>
            </a:stretch>
          </xdr:blipFill>
          <xdr:spPr bwMode="auto">
            <a:xfrm>
              <a:off x="2907030" y="28639770"/>
              <a:ext cx="925830" cy="66294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156</xdr:row>
          <xdr:rowOff>152400</xdr:rowOff>
        </xdr:from>
        <xdr:to>
          <xdr:col>7</xdr:col>
          <xdr:colOff>379993</xdr:colOff>
          <xdr:row>160</xdr:row>
          <xdr:rowOff>68580</xdr:rowOff>
        </xdr:to>
        <xdr:pic>
          <xdr:nvPicPr>
            <xdr:cNvPr id="2" name="Grafik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Logos_Abrechnung_GVG_Unterschriften" spid="_x0000_s5213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r="53409"/>
            <a:stretch>
              <a:fillRect/>
            </a:stretch>
          </xdr:blipFill>
          <xdr:spPr bwMode="auto">
            <a:xfrm>
              <a:off x="2989385" y="31007538"/>
              <a:ext cx="1441938" cy="66645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7</xdr:row>
      <xdr:rowOff>28575</xdr:rowOff>
    </xdr:from>
    <xdr:to>
      <xdr:col>1</xdr:col>
      <xdr:colOff>1759463</xdr:colOff>
      <xdr:row>7</xdr:row>
      <xdr:rowOff>568575</xdr:rowOff>
    </xdr:to>
    <xdr:pic>
      <xdr:nvPicPr>
        <xdr:cNvPr id="58" name="Grafik 57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1400175"/>
          <a:ext cx="1711838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9</xdr:row>
      <xdr:rowOff>28575</xdr:rowOff>
    </xdr:from>
    <xdr:to>
      <xdr:col>1</xdr:col>
      <xdr:colOff>1100168</xdr:colOff>
      <xdr:row>9</xdr:row>
      <xdr:rowOff>568575</xdr:rowOff>
    </xdr:to>
    <xdr:pic>
      <xdr:nvPicPr>
        <xdr:cNvPr id="59" name="Grafik 58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2657475"/>
          <a:ext cx="1052543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10</xdr:row>
      <xdr:rowOff>28575</xdr:rowOff>
    </xdr:from>
    <xdr:to>
      <xdr:col>1</xdr:col>
      <xdr:colOff>1564766</xdr:colOff>
      <xdr:row>10</xdr:row>
      <xdr:rowOff>568575</xdr:rowOff>
    </xdr:to>
    <xdr:pic>
      <xdr:nvPicPr>
        <xdr:cNvPr id="60" name="Grafik 59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3286125"/>
          <a:ext cx="1517141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11</xdr:row>
      <xdr:rowOff>28575</xdr:rowOff>
    </xdr:from>
    <xdr:to>
      <xdr:col>1</xdr:col>
      <xdr:colOff>1100168</xdr:colOff>
      <xdr:row>11</xdr:row>
      <xdr:rowOff>568575</xdr:rowOff>
    </xdr:to>
    <xdr:pic>
      <xdr:nvPicPr>
        <xdr:cNvPr id="61" name="Grafik 60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3914775"/>
          <a:ext cx="1052543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12</xdr:row>
      <xdr:rowOff>28575</xdr:rowOff>
    </xdr:from>
    <xdr:to>
      <xdr:col>1</xdr:col>
      <xdr:colOff>833748</xdr:colOff>
      <xdr:row>12</xdr:row>
      <xdr:rowOff>568575</xdr:rowOff>
    </xdr:to>
    <xdr:pic>
      <xdr:nvPicPr>
        <xdr:cNvPr id="62" name="Grafik 61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4543425"/>
          <a:ext cx="786123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13</xdr:row>
      <xdr:rowOff>28575</xdr:rowOff>
    </xdr:from>
    <xdr:to>
      <xdr:col>1</xdr:col>
      <xdr:colOff>558038</xdr:colOff>
      <xdr:row>13</xdr:row>
      <xdr:rowOff>568575</xdr:rowOff>
    </xdr:to>
    <xdr:pic>
      <xdr:nvPicPr>
        <xdr:cNvPr id="63" name="Grafik 62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5172075"/>
          <a:ext cx="510413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14</xdr:row>
      <xdr:rowOff>28575</xdr:rowOff>
    </xdr:from>
    <xdr:to>
      <xdr:col>1</xdr:col>
      <xdr:colOff>1292932</xdr:colOff>
      <xdr:row>14</xdr:row>
      <xdr:rowOff>568575</xdr:rowOff>
    </xdr:to>
    <xdr:pic>
      <xdr:nvPicPr>
        <xdr:cNvPr id="64" name="Grafik 63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5800725"/>
          <a:ext cx="1245307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15</xdr:row>
      <xdr:rowOff>28575</xdr:rowOff>
    </xdr:from>
    <xdr:to>
      <xdr:col>1</xdr:col>
      <xdr:colOff>892523</xdr:colOff>
      <xdr:row>15</xdr:row>
      <xdr:rowOff>568575</xdr:rowOff>
    </xdr:to>
    <xdr:pic>
      <xdr:nvPicPr>
        <xdr:cNvPr id="65" name="Grafik 64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6429375"/>
          <a:ext cx="844898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16</xdr:row>
      <xdr:rowOff>28575</xdr:rowOff>
    </xdr:from>
    <xdr:to>
      <xdr:col>1</xdr:col>
      <xdr:colOff>1781475</xdr:colOff>
      <xdr:row>16</xdr:row>
      <xdr:rowOff>568575</xdr:rowOff>
    </xdr:to>
    <xdr:pic>
      <xdr:nvPicPr>
        <xdr:cNvPr id="66" name="Grafik 65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625" y="7058025"/>
          <a:ext cx="1733850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17</xdr:row>
      <xdr:rowOff>28575</xdr:rowOff>
    </xdr:from>
    <xdr:to>
      <xdr:col>1</xdr:col>
      <xdr:colOff>517829</xdr:colOff>
      <xdr:row>17</xdr:row>
      <xdr:rowOff>568575</xdr:rowOff>
    </xdr:to>
    <xdr:pic>
      <xdr:nvPicPr>
        <xdr:cNvPr id="67" name="Grafik 66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7686675"/>
          <a:ext cx="470204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21</xdr:row>
      <xdr:rowOff>28575</xdr:rowOff>
    </xdr:from>
    <xdr:to>
      <xdr:col>1</xdr:col>
      <xdr:colOff>569976</xdr:colOff>
      <xdr:row>21</xdr:row>
      <xdr:rowOff>568575</xdr:rowOff>
    </xdr:to>
    <xdr:pic>
      <xdr:nvPicPr>
        <xdr:cNvPr id="68" name="Grafik 67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625" y="10201275"/>
          <a:ext cx="522351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25</xdr:row>
      <xdr:rowOff>28575</xdr:rowOff>
    </xdr:from>
    <xdr:to>
      <xdr:col>1</xdr:col>
      <xdr:colOff>506810</xdr:colOff>
      <xdr:row>25</xdr:row>
      <xdr:rowOff>568575</xdr:rowOff>
    </xdr:to>
    <xdr:pic>
      <xdr:nvPicPr>
        <xdr:cNvPr id="69" name="Grafik 68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12715875"/>
          <a:ext cx="459185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59</xdr:row>
      <xdr:rowOff>28575</xdr:rowOff>
    </xdr:from>
    <xdr:to>
      <xdr:col>1</xdr:col>
      <xdr:colOff>1517013</xdr:colOff>
      <xdr:row>59</xdr:row>
      <xdr:rowOff>568575</xdr:rowOff>
    </xdr:to>
    <xdr:pic>
      <xdr:nvPicPr>
        <xdr:cNvPr id="71" name="Grafik 70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34089975"/>
          <a:ext cx="1469388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57</xdr:row>
      <xdr:rowOff>28575</xdr:rowOff>
    </xdr:from>
    <xdr:to>
      <xdr:col>1</xdr:col>
      <xdr:colOff>914563</xdr:colOff>
      <xdr:row>57</xdr:row>
      <xdr:rowOff>568575</xdr:rowOff>
    </xdr:to>
    <xdr:pic>
      <xdr:nvPicPr>
        <xdr:cNvPr id="72" name="Grafik 71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32832675"/>
          <a:ext cx="866938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50</xdr:row>
      <xdr:rowOff>28575</xdr:rowOff>
    </xdr:from>
    <xdr:to>
      <xdr:col>1</xdr:col>
      <xdr:colOff>921909</xdr:colOff>
      <xdr:row>50</xdr:row>
      <xdr:rowOff>568575</xdr:rowOff>
    </xdr:to>
    <xdr:pic>
      <xdr:nvPicPr>
        <xdr:cNvPr id="73" name="Grafik 72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28432125"/>
          <a:ext cx="874284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38</xdr:row>
      <xdr:rowOff>28575</xdr:rowOff>
    </xdr:from>
    <xdr:to>
      <xdr:col>1</xdr:col>
      <xdr:colOff>1312556</xdr:colOff>
      <xdr:row>38</xdr:row>
      <xdr:rowOff>568575</xdr:rowOff>
    </xdr:to>
    <xdr:pic>
      <xdr:nvPicPr>
        <xdr:cNvPr id="74" name="Grafik 73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20888325"/>
          <a:ext cx="1264931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61</xdr:row>
      <xdr:rowOff>28575</xdr:rowOff>
    </xdr:from>
    <xdr:to>
      <xdr:col>1</xdr:col>
      <xdr:colOff>1498537</xdr:colOff>
      <xdr:row>61</xdr:row>
      <xdr:rowOff>568575</xdr:rowOff>
    </xdr:to>
    <xdr:pic>
      <xdr:nvPicPr>
        <xdr:cNvPr id="75" name="Grafik 74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7625" y="35347275"/>
          <a:ext cx="1450912" cy="540000"/>
        </a:xfrm>
        <a:prstGeom prst="rect">
          <a:avLst/>
        </a:prstGeom>
      </xdr:spPr>
    </xdr:pic>
    <xdr:clientData/>
  </xdr:twoCellAnchor>
  <xdr:twoCellAnchor>
    <xdr:from>
      <xdr:col>1</xdr:col>
      <xdr:colOff>47626</xdr:colOff>
      <xdr:row>40</xdr:row>
      <xdr:rowOff>28575</xdr:rowOff>
    </xdr:from>
    <xdr:to>
      <xdr:col>1</xdr:col>
      <xdr:colOff>3109539</xdr:colOff>
      <xdr:row>40</xdr:row>
      <xdr:rowOff>568575</xdr:rowOff>
    </xdr:to>
    <xdr:pic>
      <xdr:nvPicPr>
        <xdr:cNvPr id="76" name="Picture 21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6" y="22145625"/>
          <a:ext cx="3061913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47625</xdr:colOff>
      <xdr:row>26</xdr:row>
      <xdr:rowOff>28575</xdr:rowOff>
    </xdr:from>
    <xdr:to>
      <xdr:col>1</xdr:col>
      <xdr:colOff>1100168</xdr:colOff>
      <xdr:row>26</xdr:row>
      <xdr:rowOff>568575</xdr:rowOff>
    </xdr:to>
    <xdr:pic>
      <xdr:nvPicPr>
        <xdr:cNvPr id="77" name="Grafik 76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13344525"/>
          <a:ext cx="1052543" cy="540000"/>
        </a:xfrm>
        <a:prstGeom prst="rect">
          <a:avLst/>
        </a:prstGeom>
      </xdr:spPr>
    </xdr:pic>
    <xdr:clientData/>
  </xdr:twoCellAnchor>
  <xdr:twoCellAnchor>
    <xdr:from>
      <xdr:col>1</xdr:col>
      <xdr:colOff>47626</xdr:colOff>
      <xdr:row>53</xdr:row>
      <xdr:rowOff>28575</xdr:rowOff>
    </xdr:from>
    <xdr:to>
      <xdr:col>1</xdr:col>
      <xdr:colOff>472734</xdr:colOff>
      <xdr:row>53</xdr:row>
      <xdr:rowOff>568575</xdr:rowOff>
    </xdr:to>
    <xdr:pic>
      <xdr:nvPicPr>
        <xdr:cNvPr id="78" name="Picture 61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6" y="30318075"/>
          <a:ext cx="425108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47629</xdr:colOff>
      <xdr:row>8</xdr:row>
      <xdr:rowOff>28575</xdr:rowOff>
    </xdr:from>
    <xdr:to>
      <xdr:col>1</xdr:col>
      <xdr:colOff>581885</xdr:colOff>
      <xdr:row>8</xdr:row>
      <xdr:rowOff>568575</xdr:rowOff>
    </xdr:to>
    <xdr:pic>
      <xdr:nvPicPr>
        <xdr:cNvPr id="79" name="Picture 71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9" y="2028825"/>
          <a:ext cx="534256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60</xdr:row>
      <xdr:rowOff>57150</xdr:rowOff>
    </xdr:from>
    <xdr:to>
      <xdr:col>1</xdr:col>
      <xdr:colOff>676275</xdr:colOff>
      <xdr:row>60</xdr:row>
      <xdr:rowOff>597150</xdr:rowOff>
    </xdr:to>
    <xdr:pic>
      <xdr:nvPicPr>
        <xdr:cNvPr id="80" name="Picture 81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5474" r="-28223"/>
        <a:stretch/>
      </xdr:blipFill>
      <xdr:spPr bwMode="auto">
        <a:xfrm>
          <a:off x="171450" y="36918900"/>
          <a:ext cx="619125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47630</xdr:colOff>
      <xdr:row>19</xdr:row>
      <xdr:rowOff>28575</xdr:rowOff>
    </xdr:from>
    <xdr:to>
      <xdr:col>1</xdr:col>
      <xdr:colOff>1897419</xdr:colOff>
      <xdr:row>19</xdr:row>
      <xdr:rowOff>568575</xdr:rowOff>
    </xdr:to>
    <xdr:pic>
      <xdr:nvPicPr>
        <xdr:cNvPr id="81" name="Picture 91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30" y="8943975"/>
          <a:ext cx="1849789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47630</xdr:colOff>
      <xdr:row>42</xdr:row>
      <xdr:rowOff>28575</xdr:rowOff>
    </xdr:from>
    <xdr:to>
      <xdr:col>1</xdr:col>
      <xdr:colOff>1391886</xdr:colOff>
      <xdr:row>42</xdr:row>
      <xdr:rowOff>568575</xdr:rowOff>
    </xdr:to>
    <xdr:pic>
      <xdr:nvPicPr>
        <xdr:cNvPr id="82" name="Picture 101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30" y="23402925"/>
          <a:ext cx="1344256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28</xdr:row>
      <xdr:rowOff>28575</xdr:rowOff>
    </xdr:from>
    <xdr:to>
      <xdr:col>1</xdr:col>
      <xdr:colOff>1736559</xdr:colOff>
      <xdr:row>28</xdr:row>
      <xdr:rowOff>568575</xdr:rowOff>
    </xdr:to>
    <xdr:pic>
      <xdr:nvPicPr>
        <xdr:cNvPr id="83" name="Picture 121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r="52581"/>
        <a:stretch/>
      </xdr:blipFill>
      <xdr:spPr bwMode="auto">
        <a:xfrm>
          <a:off x="47625" y="14601825"/>
          <a:ext cx="1688934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29</xdr:row>
      <xdr:rowOff>28575</xdr:rowOff>
    </xdr:from>
    <xdr:to>
      <xdr:col>1</xdr:col>
      <xdr:colOff>610603</xdr:colOff>
      <xdr:row>29</xdr:row>
      <xdr:rowOff>568575</xdr:rowOff>
    </xdr:to>
    <xdr:pic>
      <xdr:nvPicPr>
        <xdr:cNvPr id="84" name="Picture 14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15230475"/>
          <a:ext cx="562978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47625</xdr:colOff>
      <xdr:row>43</xdr:row>
      <xdr:rowOff>28575</xdr:rowOff>
    </xdr:from>
    <xdr:to>
      <xdr:col>1</xdr:col>
      <xdr:colOff>1100168</xdr:colOff>
      <xdr:row>43</xdr:row>
      <xdr:rowOff>568575</xdr:rowOff>
    </xdr:to>
    <xdr:pic>
      <xdr:nvPicPr>
        <xdr:cNvPr id="85" name="Grafik 84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24031575"/>
          <a:ext cx="1052543" cy="54000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31</xdr:row>
      <xdr:rowOff>28575</xdr:rowOff>
    </xdr:from>
    <xdr:to>
      <xdr:col>1</xdr:col>
      <xdr:colOff>1305713</xdr:colOff>
      <xdr:row>31</xdr:row>
      <xdr:rowOff>568575</xdr:rowOff>
    </xdr:to>
    <xdr:pic>
      <xdr:nvPicPr>
        <xdr:cNvPr id="86" name="Picture 171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16487775"/>
          <a:ext cx="1258088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56</xdr:row>
      <xdr:rowOff>28575</xdr:rowOff>
    </xdr:from>
    <xdr:to>
      <xdr:col>1</xdr:col>
      <xdr:colOff>1443581</xdr:colOff>
      <xdr:row>56</xdr:row>
      <xdr:rowOff>568575</xdr:rowOff>
    </xdr:to>
    <xdr:pic>
      <xdr:nvPicPr>
        <xdr:cNvPr id="88" name="Picture 191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32204025"/>
          <a:ext cx="1395956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47626</xdr:colOff>
      <xdr:row>23</xdr:row>
      <xdr:rowOff>28575</xdr:rowOff>
    </xdr:from>
    <xdr:to>
      <xdr:col>1</xdr:col>
      <xdr:colOff>472734</xdr:colOff>
      <xdr:row>23</xdr:row>
      <xdr:rowOff>568575</xdr:rowOff>
    </xdr:to>
    <xdr:pic>
      <xdr:nvPicPr>
        <xdr:cNvPr id="89" name="Picture 201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6" y="11458575"/>
          <a:ext cx="425108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47625</xdr:colOff>
      <xdr:row>32</xdr:row>
      <xdr:rowOff>28575</xdr:rowOff>
    </xdr:from>
    <xdr:to>
      <xdr:col>1</xdr:col>
      <xdr:colOff>1100168</xdr:colOff>
      <xdr:row>32</xdr:row>
      <xdr:rowOff>568575</xdr:rowOff>
    </xdr:to>
    <xdr:pic>
      <xdr:nvPicPr>
        <xdr:cNvPr id="90" name="Grafik 89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17116425"/>
          <a:ext cx="1052543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37</xdr:row>
      <xdr:rowOff>28575</xdr:rowOff>
    </xdr:from>
    <xdr:to>
      <xdr:col>1</xdr:col>
      <xdr:colOff>1100168</xdr:colOff>
      <xdr:row>37</xdr:row>
      <xdr:rowOff>568575</xdr:rowOff>
    </xdr:to>
    <xdr:pic>
      <xdr:nvPicPr>
        <xdr:cNvPr id="91" name="Grafik 90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20259675"/>
          <a:ext cx="1052543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27</xdr:row>
      <xdr:rowOff>28575</xdr:rowOff>
    </xdr:from>
    <xdr:to>
      <xdr:col>1</xdr:col>
      <xdr:colOff>594971</xdr:colOff>
      <xdr:row>27</xdr:row>
      <xdr:rowOff>568575</xdr:rowOff>
    </xdr:to>
    <xdr:pic>
      <xdr:nvPicPr>
        <xdr:cNvPr id="92" name="Grafik 91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13973175"/>
          <a:ext cx="547346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24</xdr:row>
      <xdr:rowOff>28575</xdr:rowOff>
    </xdr:from>
    <xdr:to>
      <xdr:col>1</xdr:col>
      <xdr:colOff>738236</xdr:colOff>
      <xdr:row>24</xdr:row>
      <xdr:rowOff>568575</xdr:rowOff>
    </xdr:to>
    <xdr:pic>
      <xdr:nvPicPr>
        <xdr:cNvPr id="93" name="Grafik 92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12087225"/>
          <a:ext cx="690611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41</xdr:row>
      <xdr:rowOff>28575</xdr:rowOff>
    </xdr:from>
    <xdr:to>
      <xdr:col>1</xdr:col>
      <xdr:colOff>1079871</xdr:colOff>
      <xdr:row>41</xdr:row>
      <xdr:rowOff>568575</xdr:rowOff>
    </xdr:to>
    <xdr:pic>
      <xdr:nvPicPr>
        <xdr:cNvPr id="94" name="Grafik 93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22774275"/>
          <a:ext cx="1032246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49</xdr:row>
      <xdr:rowOff>28575</xdr:rowOff>
    </xdr:from>
    <xdr:to>
      <xdr:col>1</xdr:col>
      <xdr:colOff>932932</xdr:colOff>
      <xdr:row>49</xdr:row>
      <xdr:rowOff>568575</xdr:rowOff>
    </xdr:to>
    <xdr:pic>
      <xdr:nvPicPr>
        <xdr:cNvPr id="96" name="Grafik 95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27803475"/>
          <a:ext cx="885307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58</xdr:row>
      <xdr:rowOff>28575</xdr:rowOff>
    </xdr:from>
    <xdr:to>
      <xdr:col>1</xdr:col>
      <xdr:colOff>1100168</xdr:colOff>
      <xdr:row>58</xdr:row>
      <xdr:rowOff>568575</xdr:rowOff>
    </xdr:to>
    <xdr:pic>
      <xdr:nvPicPr>
        <xdr:cNvPr id="97" name="Grafik 96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7625" y="33461325"/>
          <a:ext cx="1052543" cy="54000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54</xdr:row>
      <xdr:rowOff>28575</xdr:rowOff>
    </xdr:from>
    <xdr:to>
      <xdr:col>1</xdr:col>
      <xdr:colOff>1455070</xdr:colOff>
      <xdr:row>54</xdr:row>
      <xdr:rowOff>568575</xdr:rowOff>
    </xdr:to>
    <xdr:pic>
      <xdr:nvPicPr>
        <xdr:cNvPr id="98" name="Picture 241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30946725"/>
          <a:ext cx="1407445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47629</xdr:colOff>
      <xdr:row>18</xdr:row>
      <xdr:rowOff>28575</xdr:rowOff>
    </xdr:from>
    <xdr:to>
      <xdr:col>1</xdr:col>
      <xdr:colOff>1018482</xdr:colOff>
      <xdr:row>18</xdr:row>
      <xdr:rowOff>568575</xdr:rowOff>
    </xdr:to>
    <xdr:pic>
      <xdr:nvPicPr>
        <xdr:cNvPr id="99" name="Picture 291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9" y="8315325"/>
          <a:ext cx="970853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47630</xdr:colOff>
      <xdr:row>44</xdr:row>
      <xdr:rowOff>28575</xdr:rowOff>
    </xdr:from>
    <xdr:to>
      <xdr:col>1</xdr:col>
      <xdr:colOff>1144863</xdr:colOff>
      <xdr:row>44</xdr:row>
      <xdr:rowOff>568575</xdr:rowOff>
    </xdr:to>
    <xdr:pic>
      <xdr:nvPicPr>
        <xdr:cNvPr id="100" name="Picture 301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30" y="24660225"/>
          <a:ext cx="1097233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47625</xdr:colOff>
      <xdr:row>52</xdr:row>
      <xdr:rowOff>28575</xdr:rowOff>
    </xdr:from>
    <xdr:to>
      <xdr:col>1</xdr:col>
      <xdr:colOff>1100168</xdr:colOff>
      <xdr:row>52</xdr:row>
      <xdr:rowOff>568575</xdr:rowOff>
    </xdr:to>
    <xdr:pic>
      <xdr:nvPicPr>
        <xdr:cNvPr id="101" name="Grafik 100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29689425"/>
          <a:ext cx="1052543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45</xdr:row>
      <xdr:rowOff>28575</xdr:rowOff>
    </xdr:from>
    <xdr:to>
      <xdr:col>1</xdr:col>
      <xdr:colOff>1100168</xdr:colOff>
      <xdr:row>45</xdr:row>
      <xdr:rowOff>568575</xdr:rowOff>
    </xdr:to>
    <xdr:pic>
      <xdr:nvPicPr>
        <xdr:cNvPr id="102" name="Grafik 101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25288875"/>
          <a:ext cx="1052543" cy="540000"/>
        </a:xfrm>
        <a:prstGeom prst="rect">
          <a:avLst/>
        </a:prstGeom>
      </xdr:spPr>
    </xdr:pic>
    <xdr:clientData/>
  </xdr:twoCellAnchor>
  <xdr:oneCellAnchor>
    <xdr:from>
      <xdr:col>1</xdr:col>
      <xdr:colOff>47625</xdr:colOff>
      <xdr:row>33</xdr:row>
      <xdr:rowOff>28575</xdr:rowOff>
    </xdr:from>
    <xdr:ext cx="1052543" cy="540000"/>
    <xdr:pic>
      <xdr:nvPicPr>
        <xdr:cNvPr id="103" name="Grafik 102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17745075"/>
          <a:ext cx="1052543" cy="540000"/>
        </a:xfrm>
        <a:prstGeom prst="rect">
          <a:avLst/>
        </a:prstGeom>
      </xdr:spPr>
    </xdr:pic>
    <xdr:clientData/>
  </xdr:oneCellAnchor>
  <xdr:oneCellAnchor>
    <xdr:from>
      <xdr:col>1</xdr:col>
      <xdr:colOff>47625</xdr:colOff>
      <xdr:row>46</xdr:row>
      <xdr:rowOff>28575</xdr:rowOff>
    </xdr:from>
    <xdr:ext cx="1052543" cy="540000"/>
    <xdr:pic>
      <xdr:nvPicPr>
        <xdr:cNvPr id="104" name="Grafik 103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25917525"/>
          <a:ext cx="1052543" cy="540000"/>
        </a:xfrm>
        <a:prstGeom prst="rect">
          <a:avLst/>
        </a:prstGeom>
      </xdr:spPr>
    </xdr:pic>
    <xdr:clientData/>
  </xdr:oneCellAnchor>
  <xdr:oneCellAnchor>
    <xdr:from>
      <xdr:col>1</xdr:col>
      <xdr:colOff>47625</xdr:colOff>
      <xdr:row>47</xdr:row>
      <xdr:rowOff>28575</xdr:rowOff>
    </xdr:from>
    <xdr:ext cx="1052543" cy="540000"/>
    <xdr:pic>
      <xdr:nvPicPr>
        <xdr:cNvPr id="105" name="Grafik 104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26546175"/>
          <a:ext cx="1052543" cy="540000"/>
        </a:xfrm>
        <a:prstGeom prst="rect">
          <a:avLst/>
        </a:prstGeom>
      </xdr:spPr>
    </xdr:pic>
    <xdr:clientData/>
  </xdr:oneCellAnchor>
  <xdr:twoCellAnchor editAs="oneCell">
    <xdr:from>
      <xdr:col>1</xdr:col>
      <xdr:colOff>47625</xdr:colOff>
      <xdr:row>34</xdr:row>
      <xdr:rowOff>28575</xdr:rowOff>
    </xdr:from>
    <xdr:to>
      <xdr:col>1</xdr:col>
      <xdr:colOff>1100168</xdr:colOff>
      <xdr:row>34</xdr:row>
      <xdr:rowOff>568575</xdr:rowOff>
    </xdr:to>
    <xdr:pic>
      <xdr:nvPicPr>
        <xdr:cNvPr id="107" name="Grafik 106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18373725"/>
          <a:ext cx="1052543" cy="54000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35</xdr:row>
      <xdr:rowOff>28575</xdr:rowOff>
    </xdr:from>
    <xdr:to>
      <xdr:col>1</xdr:col>
      <xdr:colOff>587625</xdr:colOff>
      <xdr:row>35</xdr:row>
      <xdr:rowOff>568575</xdr:rowOff>
    </xdr:to>
    <xdr:pic>
      <xdr:nvPicPr>
        <xdr:cNvPr id="108" name="Picture 511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" y="19002375"/>
          <a:ext cx="540000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47630</xdr:colOff>
      <xdr:row>20</xdr:row>
      <xdr:rowOff>28575</xdr:rowOff>
    </xdr:from>
    <xdr:to>
      <xdr:col>1</xdr:col>
      <xdr:colOff>3343275</xdr:colOff>
      <xdr:row>20</xdr:row>
      <xdr:rowOff>568575</xdr:rowOff>
    </xdr:to>
    <xdr:pic>
      <xdr:nvPicPr>
        <xdr:cNvPr id="110" name="Picture 541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r="10780"/>
        <a:stretch/>
      </xdr:blipFill>
      <xdr:spPr bwMode="auto">
        <a:xfrm>
          <a:off x="47630" y="9572625"/>
          <a:ext cx="3295645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39</xdr:row>
      <xdr:rowOff>28575</xdr:rowOff>
    </xdr:from>
    <xdr:to>
      <xdr:col>1</xdr:col>
      <xdr:colOff>1880084</xdr:colOff>
      <xdr:row>39</xdr:row>
      <xdr:rowOff>568575</xdr:rowOff>
    </xdr:to>
    <xdr:pic>
      <xdr:nvPicPr>
        <xdr:cNvPr id="111" name="Picture 1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b="35106"/>
        <a:stretch/>
      </xdr:blipFill>
      <xdr:spPr bwMode="auto">
        <a:xfrm>
          <a:off x="47625" y="21516975"/>
          <a:ext cx="1832459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47629</xdr:colOff>
      <xdr:row>36</xdr:row>
      <xdr:rowOff>28575</xdr:rowOff>
    </xdr:from>
    <xdr:to>
      <xdr:col>1</xdr:col>
      <xdr:colOff>593373</xdr:colOff>
      <xdr:row>36</xdr:row>
      <xdr:rowOff>568575</xdr:rowOff>
    </xdr:to>
    <xdr:pic>
      <xdr:nvPicPr>
        <xdr:cNvPr id="112" name="Picture 11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9" y="19631025"/>
          <a:ext cx="545744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6</xdr:row>
      <xdr:rowOff>47625</xdr:rowOff>
    </xdr:from>
    <xdr:to>
      <xdr:col>1</xdr:col>
      <xdr:colOff>895350</xdr:colOff>
      <xdr:row>6</xdr:row>
      <xdr:rowOff>419100</xdr:rowOff>
    </xdr:to>
    <xdr:sp macro="" textlink="">
      <xdr:nvSpPr>
        <xdr:cNvPr id="114" name="Rechteck 113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SpPr/>
      </xdr:nvSpPr>
      <xdr:spPr>
        <a:xfrm>
          <a:off x="66675" y="1419225"/>
          <a:ext cx="828675" cy="3714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oneCellAnchor>
    <xdr:from>
      <xdr:col>1</xdr:col>
      <xdr:colOff>76200</xdr:colOff>
      <xdr:row>63</xdr:row>
      <xdr:rowOff>53340</xdr:rowOff>
    </xdr:from>
    <xdr:ext cx="548640" cy="540939"/>
    <xdr:pic>
      <xdr:nvPicPr>
        <xdr:cNvPr id="113" name="Grafik 112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120" y="38778180"/>
          <a:ext cx="548640" cy="540939"/>
        </a:xfrm>
        <a:prstGeom prst="rect">
          <a:avLst/>
        </a:prstGeom>
        <a:ln>
          <a:noFill/>
        </a:ln>
      </xdr:spPr>
    </xdr:pic>
    <xdr:clientData/>
  </xdr:oneCellAnchor>
  <xdr:twoCellAnchor editAs="oneCell">
    <xdr:from>
      <xdr:col>1</xdr:col>
      <xdr:colOff>60960</xdr:colOff>
      <xdr:row>64</xdr:row>
      <xdr:rowOff>38100</xdr:rowOff>
    </xdr:from>
    <xdr:to>
      <xdr:col>1</xdr:col>
      <xdr:colOff>654644</xdr:colOff>
      <xdr:row>64</xdr:row>
      <xdr:rowOff>758100</xdr:rowOff>
    </xdr:to>
    <xdr:pic>
      <xdr:nvPicPr>
        <xdr:cNvPr id="115" name="Grafik 114" descr="Bildschirmausschnitt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2880" y="39418260"/>
          <a:ext cx="593684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55</xdr:row>
      <xdr:rowOff>57150</xdr:rowOff>
    </xdr:from>
    <xdr:to>
      <xdr:col>1</xdr:col>
      <xdr:colOff>616200</xdr:colOff>
      <xdr:row>55</xdr:row>
      <xdr:rowOff>597150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33632775"/>
          <a:ext cx="540000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30</xdr:row>
      <xdr:rowOff>57150</xdr:rowOff>
    </xdr:from>
    <xdr:to>
      <xdr:col>1</xdr:col>
      <xdr:colOff>550128</xdr:colOff>
      <xdr:row>30</xdr:row>
      <xdr:rowOff>597150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17202150"/>
          <a:ext cx="473928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48</xdr:row>
      <xdr:rowOff>57150</xdr:rowOff>
    </xdr:from>
    <xdr:to>
      <xdr:col>1</xdr:col>
      <xdr:colOff>1717500</xdr:colOff>
      <xdr:row>48</xdr:row>
      <xdr:rowOff>597150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52400" y="29032200"/>
          <a:ext cx="1679400" cy="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51</xdr:row>
      <xdr:rowOff>57150</xdr:rowOff>
    </xdr:from>
    <xdr:to>
      <xdr:col>1</xdr:col>
      <xdr:colOff>2262505</xdr:colOff>
      <xdr:row>51</xdr:row>
      <xdr:rowOff>596900</xdr:rowOff>
    </xdr:to>
    <xdr:pic>
      <xdr:nvPicPr>
        <xdr:cNvPr id="70" name="Grafik 69" descr="I:\Feuerwehr\Beschaffungen\z_LOGO\Vals\Logo_FW_Vals.png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PicPr/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90500" y="31003875"/>
          <a:ext cx="2186305" cy="539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38101</xdr:colOff>
      <xdr:row>22</xdr:row>
      <xdr:rowOff>47625</xdr:rowOff>
    </xdr:from>
    <xdr:to>
      <xdr:col>1</xdr:col>
      <xdr:colOff>938326</xdr:colOff>
      <xdr:row>22</xdr:row>
      <xdr:rowOff>587625</xdr:rowOff>
    </xdr:to>
    <xdr:pic>
      <xdr:nvPicPr>
        <xdr:cNvPr id="95" name="Grafik 94" descr="I:\Feuerwehr\Beschaffungen\z_LOGO\HErrschaft\Herrschafts.png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11934825"/>
          <a:ext cx="9002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_Eingleisstellen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_Eingleisstellen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_AdressenFeuerwehren" displayName="tab_AdressenFeuerwehren" ref="D5:M61" totalsRowShown="0" headerRowDxfId="81" dataDxfId="80">
  <autoFilter ref="D5:M61" xr:uid="{00000000-0009-0000-0100-000003000000}"/>
  <tableColumns count="10">
    <tableColumn id="1" xr3:uid="{00000000-0010-0000-0000-000001000000}" name="Organisation" dataDxfId="79"/>
    <tableColumn id="2" xr3:uid="{00000000-0010-0000-0000-000002000000}" name="Anschrift" dataDxfId="78"/>
    <tableColumn id="3" xr3:uid="{00000000-0010-0000-0000-000003000000}" name="Adresse" dataDxfId="77"/>
    <tableColumn id="4" xr3:uid="{00000000-0010-0000-0000-000004000000}" name="Rechnungszusatz" dataDxfId="76"/>
    <tableColumn id="5" xr3:uid="{00000000-0010-0000-0000-000005000000}" name="PLZ" dataDxfId="75"/>
    <tableColumn id="6" xr3:uid="{00000000-0010-0000-0000-000006000000}" name="Ort" dataDxfId="74"/>
    <tableColumn id="7" xr3:uid="{00000000-0010-0000-0000-000007000000}" name="PLZ/Ort" dataDxfId="73"/>
    <tableColumn id="9" xr3:uid="{00000000-0010-0000-0000-000009000000}" name="Vorname-Name" dataDxfId="72"/>
    <tableColumn id="10" xr3:uid="{00000000-0010-0000-0000-00000A000000}" name="Telefon" dataDxfId="71"/>
    <tableColumn id="11" xr3:uid="{00000000-0010-0000-0000-00000B000000}" name="E-Mail" dataDxfId="7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_Kontrollpersonal" displayName="tab_Kontrollpersonal" ref="D65:D68" totalsRowShown="0" headerRowDxfId="69" dataDxfId="68">
  <autoFilter ref="D65:D68" xr:uid="{00000000-0009-0000-0100-000004000000}"/>
  <tableColumns count="1">
    <tableColumn id="1" xr3:uid="{00000000-0010-0000-0100-000001000000}" name="Kontrolle Rapport" dataDxfId="6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_RechnungsAdressenGemeinden" displayName="tab_RechnungsAdressenGemeinden" ref="D5:N108" totalsRowShown="0" headerRowDxfId="66" dataDxfId="65">
  <tableColumns count="11">
    <tableColumn id="2" xr3:uid="{00000000-0010-0000-0200-000002000000}" name="Gemeindenamen" dataDxfId="64"/>
    <tableColumn id="12" xr3:uid="{00000000-0010-0000-0200-00000C000000}" name="Namen" dataDxfId="63"/>
    <tableColumn id="3" xr3:uid="{00000000-0010-0000-0200-000003000000}" name="Adresse" dataDxfId="62"/>
    <tableColumn id="4" xr3:uid="{00000000-0010-0000-0200-000004000000}" name="PLZ" dataDxfId="61"/>
    <tableColumn id="5" xr3:uid="{00000000-0010-0000-0200-000005000000}" name="Ort" dataDxfId="60"/>
    <tableColumn id="6" xr3:uid="{00000000-0010-0000-0200-000006000000}" name="Gde_Adressen" dataDxfId="59">
      <calculatedColumnFormula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calculatedColumnFormula>
    </tableColumn>
    <tableColumn id="7" xr3:uid="{00000000-0010-0000-0200-000007000000}" name="Bankname" dataDxfId="58"/>
    <tableColumn id="8" xr3:uid="{00000000-0010-0000-0200-000008000000}" name="Zahlstelle 1" dataDxfId="57"/>
    <tableColumn id="9" xr3:uid="{00000000-0010-0000-0200-000009000000}" name="Bankname2" dataDxfId="56"/>
    <tableColumn id="10" xr3:uid="{00000000-0010-0000-0200-00000A000000}" name="Zahlstelle 2" dataDxfId="55"/>
    <tableColumn id="11" xr3:uid="{00000000-0010-0000-0200-00000B000000}" name="IBAN_Nr.:" dataDxfId="54">
      <calculatedColumnFormula>CONCATENATE(tab_RechnungsAdressenGemeinden[[#This Row],[Bankname]]," IBAN Nr.: ",tab_RechnungsAdressenGemeinden[[#This Row],[Zahlstelle 1]])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_Stuept_Logo" displayName="tab_Stuept_Logo" ref="D6:D65" totalsRowShown="0" headerRowDxfId="53" dataDxfId="52">
  <autoFilter ref="D6:D65" xr:uid="{00000000-0009-0000-0100-000002000000}"/>
  <tableColumns count="1">
    <tableColumn id="1" xr3:uid="{00000000-0010-0000-0300-000001000000}" name="Feuerwehr_Logo" dataDxfId="51"/>
  </tableColumns>
  <tableStyleInfo name="TableStyleMedium2 2" showFirstColumn="0" showLastColumn="0" showRowStripes="1" showColumnStripes="0"/>
</table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rgb="FFFF0000"/>
  </sheetPr>
  <dimension ref="A1:M148"/>
  <sheetViews>
    <sheetView showGridLines="0" tabSelected="1" topLeftCell="A33" zoomScale="160" zoomScaleNormal="160" zoomScaleSheetLayoutView="160" workbookViewId="0">
      <selection activeCell="C8" sqref="C8:K8"/>
    </sheetView>
  </sheetViews>
  <sheetFormatPr baseColWidth="10" defaultColWidth="0" defaultRowHeight="18" customHeight="1" zeroHeight="1" x14ac:dyDescent="0.25"/>
  <cols>
    <col min="1" max="1" width="1.5703125" style="57" customWidth="1"/>
    <col min="2" max="2" width="19.7109375" style="57" customWidth="1"/>
    <col min="3" max="9" width="6.7109375" style="57" customWidth="1"/>
    <col min="10" max="11" width="8.7109375" style="57" customWidth="1"/>
    <col min="12" max="12" width="1.5703125" style="57" customWidth="1"/>
    <col min="13" max="13" width="5.85546875" style="57" hidden="1" customWidth="1"/>
    <col min="14" max="16384" width="10.7109375" style="57" hidden="1"/>
  </cols>
  <sheetData>
    <row r="1" spans="1:12" ht="35.1" customHeight="1" x14ac:dyDescent="0.25">
      <c r="A1" s="14"/>
      <c r="B1" s="140" t="s">
        <v>954</v>
      </c>
      <c r="C1" s="56"/>
      <c r="D1" s="56"/>
      <c r="E1" s="56"/>
      <c r="F1" s="56"/>
      <c r="G1" s="56"/>
      <c r="H1" s="14"/>
      <c r="I1" s="14"/>
      <c r="J1" s="14"/>
      <c r="K1" s="14"/>
      <c r="L1" s="14"/>
    </row>
    <row r="2" spans="1:12" ht="18" customHeight="1" x14ac:dyDescent="0.25">
      <c r="A2" s="14"/>
      <c r="B2" s="7" t="s">
        <v>959</v>
      </c>
      <c r="C2" s="58"/>
      <c r="D2" s="58"/>
      <c r="E2" s="58"/>
      <c r="F2" s="58"/>
      <c r="G2" s="58"/>
      <c r="H2" s="59"/>
      <c r="I2" s="59"/>
      <c r="J2" s="59"/>
      <c r="K2" s="59"/>
      <c r="L2" s="14"/>
    </row>
    <row r="3" spans="1:12" ht="24.95" customHeight="1" x14ac:dyDescent="0.2">
      <c r="A3" s="14"/>
      <c r="B3" s="9" t="s">
        <v>27</v>
      </c>
      <c r="C3" s="232" t="s">
        <v>953</v>
      </c>
      <c r="D3" s="232"/>
      <c r="E3" s="232"/>
      <c r="F3" s="60"/>
      <c r="G3" s="14"/>
      <c r="H3" s="14"/>
      <c r="I3" s="34"/>
      <c r="J3" s="61"/>
      <c r="K3" s="60"/>
      <c r="L3" s="14"/>
    </row>
    <row r="4" spans="1:12" ht="18" customHeight="1" x14ac:dyDescent="0.25">
      <c r="A4" s="14"/>
      <c r="B4" s="62" t="s">
        <v>29</v>
      </c>
      <c r="C4" s="236"/>
      <c r="D4" s="237"/>
      <c r="E4" s="238"/>
      <c r="F4" s="63"/>
      <c r="G4" s="14"/>
      <c r="H4" s="64" t="s">
        <v>31</v>
      </c>
      <c r="I4" s="171"/>
      <c r="J4" s="172"/>
      <c r="K4" s="173"/>
      <c r="L4" s="14"/>
    </row>
    <row r="5" spans="1:12" ht="18" customHeight="1" x14ac:dyDescent="0.25">
      <c r="A5" s="14"/>
      <c r="B5" s="62" t="s">
        <v>342</v>
      </c>
      <c r="C5" s="208"/>
      <c r="D5" s="209"/>
      <c r="E5" s="210"/>
      <c r="F5" s="63"/>
      <c r="G5" s="34"/>
      <c r="H5" s="64" t="s">
        <v>30</v>
      </c>
      <c r="I5" s="211"/>
      <c r="J5" s="212"/>
      <c r="K5" s="213"/>
      <c r="L5" s="14"/>
    </row>
    <row r="6" spans="1:12" ht="24.95" customHeight="1" x14ac:dyDescent="0.2">
      <c r="A6" s="14"/>
      <c r="B6" s="230" t="s">
        <v>368</v>
      </c>
      <c r="C6" s="230"/>
      <c r="D6" s="230"/>
      <c r="E6" s="230"/>
      <c r="F6" s="65"/>
      <c r="G6" s="34"/>
      <c r="H6" s="66"/>
      <c r="I6" s="152" t="s">
        <v>951</v>
      </c>
      <c r="J6" s="66"/>
      <c r="K6" s="66"/>
      <c r="L6" s="14"/>
    </row>
    <row r="7" spans="1:12" ht="18" customHeight="1" x14ac:dyDescent="0.25">
      <c r="A7" s="14"/>
      <c r="B7" s="9" t="s">
        <v>28</v>
      </c>
      <c r="C7" s="14"/>
      <c r="D7" s="68"/>
      <c r="E7" s="1"/>
      <c r="F7" s="1"/>
      <c r="G7" s="14"/>
      <c r="H7" s="14"/>
      <c r="I7" s="68"/>
      <c r="J7" s="14"/>
      <c r="K7" s="14"/>
      <c r="L7" s="14"/>
    </row>
    <row r="8" spans="1:12" ht="18" customHeight="1" x14ac:dyDescent="0.25">
      <c r="A8" s="14"/>
      <c r="B8" s="62" t="s">
        <v>23</v>
      </c>
      <c r="C8" s="171"/>
      <c r="D8" s="172"/>
      <c r="E8" s="172"/>
      <c r="F8" s="172"/>
      <c r="G8" s="172"/>
      <c r="H8" s="172"/>
      <c r="I8" s="172"/>
      <c r="J8" s="172"/>
      <c r="K8" s="173"/>
      <c r="L8" s="14"/>
    </row>
    <row r="9" spans="1:12" ht="18" customHeight="1" x14ac:dyDescent="0.25">
      <c r="A9" s="14"/>
      <c r="B9" s="62" t="s">
        <v>24</v>
      </c>
      <c r="C9" s="171"/>
      <c r="D9" s="172"/>
      <c r="E9" s="173"/>
      <c r="F9" s="157" t="s">
        <v>12</v>
      </c>
      <c r="G9" s="227"/>
      <c r="H9" s="228"/>
      <c r="I9" s="228"/>
      <c r="J9" s="228"/>
      <c r="K9" s="229"/>
      <c r="L9" s="14"/>
    </row>
    <row r="10" spans="1:12" ht="24.95" customHeight="1" x14ac:dyDescent="0.25">
      <c r="A10" s="14"/>
      <c r="B10" s="9" t="s">
        <v>379</v>
      </c>
      <c r="C10" s="62"/>
      <c r="D10" s="48"/>
      <c r="E10" s="48"/>
      <c r="F10" s="34"/>
      <c r="G10" s="48"/>
      <c r="H10" s="48"/>
      <c r="I10" s="48"/>
      <c r="J10" s="48"/>
      <c r="K10" s="48"/>
      <c r="L10" s="14"/>
    </row>
    <row r="11" spans="1:12" ht="18" customHeight="1" x14ac:dyDescent="0.25">
      <c r="A11" s="14"/>
      <c r="B11" s="64" t="s">
        <v>279</v>
      </c>
      <c r="C11" s="211" t="s">
        <v>696</v>
      </c>
      <c r="D11" s="212"/>
      <c r="E11" s="212"/>
      <c r="F11" s="212"/>
      <c r="G11" s="212"/>
      <c r="H11" s="212"/>
      <c r="I11" s="212"/>
      <c r="J11" s="212"/>
      <c r="K11" s="213"/>
      <c r="L11" s="14"/>
    </row>
    <row r="12" spans="1:12" ht="18" customHeight="1" x14ac:dyDescent="0.25">
      <c r="A12" s="14"/>
      <c r="B12" s="64" t="s">
        <v>23</v>
      </c>
      <c r="C12" s="224" t="str">
        <f>IFERROR(IF($C$11="! Organisation wählen !","",VLOOKUP($C$11,tab_AdressenFeuerwehren[],8,FALSE)),"")</f>
        <v/>
      </c>
      <c r="D12" s="225"/>
      <c r="E12" s="225"/>
      <c r="F12" s="225"/>
      <c r="G12" s="225"/>
      <c r="H12" s="225"/>
      <c r="I12" s="225"/>
      <c r="J12" s="225"/>
      <c r="K12" s="226"/>
      <c r="L12" s="14"/>
    </row>
    <row r="13" spans="1:12" ht="18" customHeight="1" x14ac:dyDescent="0.25">
      <c r="A13" s="14"/>
      <c r="B13" s="64" t="s">
        <v>25</v>
      </c>
      <c r="C13" s="224" t="str">
        <f>IFERROR(IF($C$11="! Organisation wählen !","",VLOOKUP($C$11,tab_AdressenFeuerwehren[],9,FALSE)),"")</f>
        <v/>
      </c>
      <c r="D13" s="225"/>
      <c r="E13" s="225"/>
      <c r="F13" s="225"/>
      <c r="G13" s="225"/>
      <c r="H13" s="225"/>
      <c r="I13" s="225"/>
      <c r="J13" s="225"/>
      <c r="K13" s="226"/>
      <c r="L13" s="14"/>
    </row>
    <row r="14" spans="1:12" ht="18" customHeight="1" x14ac:dyDescent="0.25">
      <c r="A14" s="14"/>
      <c r="B14" s="64" t="s">
        <v>12</v>
      </c>
      <c r="C14" s="224" t="str">
        <f>IFERROR(IF($C$11="! Organisation wählen !","",VLOOKUP($C$11,tab_AdressenFeuerwehren[],10,FALSE)),"")</f>
        <v/>
      </c>
      <c r="D14" s="225"/>
      <c r="E14" s="225"/>
      <c r="F14" s="225"/>
      <c r="G14" s="225"/>
      <c r="H14" s="225"/>
      <c r="I14" s="225"/>
      <c r="J14" s="225"/>
      <c r="K14" s="226"/>
      <c r="L14" s="14"/>
    </row>
    <row r="15" spans="1:12" ht="24.95" customHeight="1" x14ac:dyDescent="0.25">
      <c r="A15" s="14"/>
      <c r="B15" s="9" t="s">
        <v>32</v>
      </c>
      <c r="C15" s="62"/>
      <c r="D15" s="48"/>
      <c r="E15" s="48"/>
      <c r="F15" s="34"/>
      <c r="G15" s="48"/>
      <c r="H15" s="48"/>
      <c r="I15" s="48"/>
      <c r="J15" s="48"/>
      <c r="K15" s="48"/>
      <c r="L15" s="14"/>
    </row>
    <row r="16" spans="1:12" ht="18" customHeight="1" x14ac:dyDescent="0.25">
      <c r="A16" s="14"/>
      <c r="B16" s="69"/>
      <c r="C16" s="171"/>
      <c r="D16" s="172"/>
      <c r="E16" s="172"/>
      <c r="F16" s="172"/>
      <c r="G16" s="172"/>
      <c r="H16" s="172"/>
      <c r="I16" s="172"/>
      <c r="J16" s="172"/>
      <c r="K16" s="173"/>
      <c r="L16" s="14"/>
    </row>
    <row r="17" spans="1:12" ht="18" customHeight="1" x14ac:dyDescent="0.25">
      <c r="A17" s="14"/>
      <c r="B17" s="69"/>
      <c r="C17" s="171"/>
      <c r="D17" s="172"/>
      <c r="E17" s="172"/>
      <c r="F17" s="172"/>
      <c r="G17" s="172"/>
      <c r="H17" s="172"/>
      <c r="I17" s="172"/>
      <c r="J17" s="172"/>
      <c r="K17" s="173"/>
      <c r="L17" s="14"/>
    </row>
    <row r="18" spans="1:12" ht="18" customHeight="1" x14ac:dyDescent="0.25">
      <c r="A18" s="14"/>
      <c r="B18" s="69"/>
      <c r="C18" s="171"/>
      <c r="D18" s="172"/>
      <c r="E18" s="172"/>
      <c r="F18" s="172"/>
      <c r="G18" s="172"/>
      <c r="H18" s="172"/>
      <c r="I18" s="172"/>
      <c r="J18" s="172"/>
      <c r="K18" s="173"/>
      <c r="L18" s="14"/>
    </row>
    <row r="19" spans="1:12" ht="18" customHeight="1" x14ac:dyDescent="0.25">
      <c r="A19" s="14"/>
      <c r="B19" s="69"/>
      <c r="C19" s="171"/>
      <c r="D19" s="172"/>
      <c r="E19" s="172"/>
      <c r="F19" s="172"/>
      <c r="G19" s="172"/>
      <c r="H19" s="172"/>
      <c r="I19" s="172"/>
      <c r="J19" s="172"/>
      <c r="K19" s="173"/>
      <c r="L19" s="14"/>
    </row>
    <row r="20" spans="1:12" ht="18" customHeight="1" x14ac:dyDescent="0.2">
      <c r="A20" s="14"/>
      <c r="B20" s="62"/>
      <c r="C20" s="11" t="s">
        <v>952</v>
      </c>
      <c r="D20" s="48"/>
      <c r="E20" s="71"/>
      <c r="F20" s="48"/>
      <c r="G20" s="48"/>
      <c r="H20" s="71" t="s">
        <v>369</v>
      </c>
      <c r="I20" s="48"/>
      <c r="J20" s="48"/>
      <c r="K20" s="48"/>
      <c r="L20" s="14"/>
    </row>
    <row r="21" spans="1:12" ht="18" customHeight="1" x14ac:dyDescent="0.25">
      <c r="A21" s="14"/>
      <c r="B21" s="62" t="s">
        <v>26</v>
      </c>
      <c r="C21" s="239"/>
      <c r="D21" s="212"/>
      <c r="E21" s="212"/>
      <c r="F21" s="213"/>
      <c r="G21" s="72"/>
      <c r="H21" s="231" t="str">
        <f>IFERROR(IF($C$8="","",$C$8),"")</f>
        <v/>
      </c>
      <c r="I21" s="231"/>
      <c r="J21" s="231"/>
      <c r="K21" s="231"/>
      <c r="L21" s="14"/>
    </row>
    <row r="22" spans="1:12" ht="12" customHeight="1" x14ac:dyDescent="0.25">
      <c r="A22" s="14"/>
      <c r="B22" s="73"/>
      <c r="C22" s="74"/>
      <c r="D22" s="75"/>
      <c r="E22" s="75"/>
      <c r="F22" s="75"/>
      <c r="G22" s="75"/>
      <c r="H22" s="75"/>
      <c r="I22" s="75"/>
      <c r="J22" s="75"/>
      <c r="K22" s="75"/>
      <c r="L22" s="14"/>
    </row>
    <row r="23" spans="1:12" ht="12" customHeight="1" x14ac:dyDescent="0.25">
      <c r="A23" s="14"/>
      <c r="B23" s="69"/>
      <c r="C23" s="62"/>
      <c r="D23" s="48"/>
      <c r="E23" s="48"/>
      <c r="F23" s="48"/>
      <c r="G23" s="48"/>
      <c r="H23" s="48"/>
      <c r="I23" s="48"/>
      <c r="J23" s="48"/>
      <c r="K23" s="48"/>
      <c r="L23" s="14"/>
    </row>
    <row r="24" spans="1:12" ht="18" customHeight="1" x14ac:dyDescent="0.25">
      <c r="A24" s="14"/>
      <c r="B24" s="142" t="s">
        <v>33</v>
      </c>
      <c r="C24" s="143"/>
      <c r="D24" s="144"/>
      <c r="E24" s="144"/>
      <c r="F24" s="144"/>
      <c r="G24" s="144"/>
      <c r="H24" s="144"/>
      <c r="I24" s="144"/>
      <c r="J24" s="144"/>
      <c r="K24" s="144"/>
      <c r="L24" s="14"/>
    </row>
    <row r="25" spans="1:12" ht="12" customHeight="1" x14ac:dyDescent="0.2">
      <c r="A25" s="14"/>
      <c r="B25" s="69"/>
      <c r="C25" s="62"/>
      <c r="D25" s="189"/>
      <c r="E25" s="189"/>
      <c r="F25" s="161" t="s">
        <v>343</v>
      </c>
      <c r="G25" s="161"/>
      <c r="H25" s="161" t="s">
        <v>2</v>
      </c>
      <c r="I25" s="161"/>
      <c r="J25" s="190" t="s">
        <v>1</v>
      </c>
      <c r="K25" s="190"/>
      <c r="L25" s="14"/>
    </row>
    <row r="26" spans="1:12" ht="21" customHeight="1" x14ac:dyDescent="0.25">
      <c r="A26" s="14"/>
      <c r="B26" s="234" t="s">
        <v>917</v>
      </c>
      <c r="C26" s="234"/>
      <c r="D26" s="234"/>
      <c r="E26" s="235"/>
      <c r="F26" s="174"/>
      <c r="G26" s="175"/>
      <c r="H26" s="186">
        <v>25</v>
      </c>
      <c r="I26" s="187"/>
      <c r="J26" s="159" t="str">
        <f>IFERROR(IF($F$26="","",ROUND(SUM($F$26*$H$26)/0.05,0)*0.05),"")</f>
        <v/>
      </c>
      <c r="K26" s="160"/>
      <c r="L26" s="14"/>
    </row>
    <row r="27" spans="1:12" ht="18" customHeight="1" x14ac:dyDescent="0.25">
      <c r="A27" s="34"/>
      <c r="B27" s="34"/>
      <c r="C27" s="34"/>
      <c r="D27" s="188"/>
      <c r="E27" s="188"/>
      <c r="F27" s="117"/>
      <c r="G27" s="34"/>
      <c r="H27" s="77"/>
      <c r="I27" s="52" t="s">
        <v>34</v>
      </c>
      <c r="J27" s="217" t="str">
        <f>IFERROR(IF($F$26="","",SUM($J$26)),"")</f>
        <v/>
      </c>
      <c r="K27" s="217"/>
      <c r="L27" s="34"/>
    </row>
    <row r="28" spans="1:12" ht="18" customHeight="1" x14ac:dyDescent="0.25">
      <c r="A28" s="34"/>
      <c r="B28" s="9" t="s">
        <v>940</v>
      </c>
      <c r="C28" s="34"/>
      <c r="D28" s="77"/>
      <c r="E28" s="34"/>
      <c r="F28" s="77"/>
      <c r="G28" s="34"/>
      <c r="H28" s="77"/>
      <c r="I28" s="78"/>
      <c r="J28" s="77"/>
      <c r="K28" s="34"/>
      <c r="L28" s="34"/>
    </row>
    <row r="29" spans="1:12" ht="12" customHeight="1" x14ac:dyDescent="0.2">
      <c r="A29" s="14"/>
      <c r="B29" s="34"/>
      <c r="C29" s="1"/>
      <c r="D29" s="79"/>
      <c r="E29" s="80"/>
      <c r="F29" s="218"/>
      <c r="G29" s="218"/>
      <c r="H29" s="218"/>
      <c r="I29" s="218"/>
      <c r="J29" s="202" t="s">
        <v>1</v>
      </c>
      <c r="K29" s="202"/>
      <c r="L29" s="14"/>
    </row>
    <row r="30" spans="1:12" ht="18" customHeight="1" x14ac:dyDescent="0.25">
      <c r="A30" s="14"/>
      <c r="B30" s="64" t="s">
        <v>694</v>
      </c>
      <c r="C30" s="45"/>
      <c r="D30" s="214" t="s">
        <v>913</v>
      </c>
      <c r="E30" s="215"/>
      <c r="F30" s="205"/>
      <c r="G30" s="206"/>
      <c r="H30" s="206"/>
      <c r="I30" s="207"/>
      <c r="J30" s="178"/>
      <c r="K30" s="179"/>
      <c r="L30" s="14"/>
    </row>
    <row r="31" spans="1:12" ht="18" customHeight="1" x14ac:dyDescent="0.25">
      <c r="A31" s="14"/>
      <c r="B31" s="34"/>
      <c r="C31" s="81"/>
      <c r="D31" s="81"/>
      <c r="E31" s="62"/>
      <c r="F31" s="72"/>
      <c r="G31" s="34"/>
      <c r="H31" s="34"/>
      <c r="I31" s="52" t="s">
        <v>914</v>
      </c>
      <c r="J31" s="233" t="str">
        <f>IFERROR(IF($J$30="","",SUM($J$30)),"")</f>
        <v/>
      </c>
      <c r="K31" s="233"/>
      <c r="L31" s="14"/>
    </row>
    <row r="32" spans="1:12" ht="7.9" customHeight="1" x14ac:dyDescent="0.2">
      <c r="A32" s="14"/>
      <c r="B32" s="34"/>
      <c r="C32" s="82"/>
      <c r="D32" s="82"/>
      <c r="E32" s="3"/>
      <c r="F32" s="216" t="s">
        <v>345</v>
      </c>
      <c r="G32" s="216"/>
      <c r="H32" s="216"/>
      <c r="I32" s="216"/>
      <c r="J32" s="216"/>
      <c r="K32" s="216"/>
      <c r="L32" s="14"/>
    </row>
    <row r="33" spans="1:12" ht="7.9" customHeight="1" x14ac:dyDescent="0.2">
      <c r="A33" s="14"/>
      <c r="B33" s="34"/>
      <c r="C33" s="82"/>
      <c r="D33" s="82"/>
      <c r="E33" s="3"/>
      <c r="F33" s="240" t="s">
        <v>35</v>
      </c>
      <c r="G33" s="240"/>
      <c r="H33" s="8">
        <v>25</v>
      </c>
      <c r="I33" s="222" t="s">
        <v>36</v>
      </c>
      <c r="J33" s="222"/>
      <c r="K33" s="8">
        <v>10</v>
      </c>
      <c r="L33" s="14"/>
    </row>
    <row r="34" spans="1:12" ht="12" customHeight="1" x14ac:dyDescent="0.2">
      <c r="A34" s="14"/>
      <c r="B34" s="84"/>
      <c r="C34" s="85"/>
      <c r="D34" s="85"/>
      <c r="E34" s="41"/>
      <c r="F34" s="180" t="s">
        <v>344</v>
      </c>
      <c r="G34" s="180"/>
      <c r="H34" s="42">
        <v>12</v>
      </c>
      <c r="I34" s="181" t="s">
        <v>346</v>
      </c>
      <c r="J34" s="181"/>
      <c r="K34" s="42">
        <v>60</v>
      </c>
      <c r="L34" s="14"/>
    </row>
    <row r="35" spans="1:12" ht="12" customHeight="1" x14ac:dyDescent="0.2">
      <c r="A35" s="14"/>
      <c r="B35" s="34"/>
      <c r="C35" s="82"/>
      <c r="D35" s="82"/>
      <c r="E35" s="3"/>
      <c r="F35" s="89"/>
      <c r="G35" s="89"/>
      <c r="H35" s="83"/>
      <c r="I35" s="118"/>
      <c r="J35" s="118"/>
      <c r="K35" s="83"/>
      <c r="L35" s="14"/>
    </row>
    <row r="36" spans="1:12" ht="12" customHeight="1" x14ac:dyDescent="0.2">
      <c r="A36" s="14"/>
      <c r="B36" s="84"/>
      <c r="C36" s="85"/>
      <c r="D36" s="85"/>
      <c r="E36" s="41"/>
      <c r="F36" s="223"/>
      <c r="G36" s="223"/>
      <c r="H36" s="87"/>
      <c r="I36" s="182"/>
      <c r="J36" s="182"/>
      <c r="K36" s="87"/>
      <c r="L36" s="14"/>
    </row>
    <row r="37" spans="1:12" ht="18" customHeight="1" x14ac:dyDescent="0.15">
      <c r="A37" s="14"/>
      <c r="B37" s="9" t="s">
        <v>354</v>
      </c>
      <c r="C37" s="90"/>
      <c r="D37" s="90"/>
      <c r="E37" s="90"/>
      <c r="F37" s="161" t="s">
        <v>919</v>
      </c>
      <c r="G37" s="161"/>
      <c r="H37" s="161" t="s">
        <v>2</v>
      </c>
      <c r="I37" s="161"/>
      <c r="J37" s="190" t="s">
        <v>1</v>
      </c>
      <c r="K37" s="190"/>
      <c r="L37" s="14"/>
    </row>
    <row r="38" spans="1:12" ht="18" customHeight="1" x14ac:dyDescent="0.25">
      <c r="A38" s="34"/>
      <c r="B38" s="185" t="s">
        <v>38</v>
      </c>
      <c r="C38" s="185"/>
      <c r="D38" s="185"/>
      <c r="E38" s="185"/>
      <c r="F38" s="174"/>
      <c r="G38" s="175"/>
      <c r="H38" s="186">
        <v>250</v>
      </c>
      <c r="I38" s="187"/>
      <c r="J38" s="159" t="str">
        <f>IFERROR(IF($F$38="","",SUM($F$38*$H$38)),"")</f>
        <v/>
      </c>
      <c r="K38" s="160"/>
      <c r="L38" s="34"/>
    </row>
    <row r="39" spans="1:12" ht="18" customHeight="1" x14ac:dyDescent="0.25">
      <c r="A39" s="34"/>
      <c r="B39" s="185" t="s">
        <v>39</v>
      </c>
      <c r="C39" s="185"/>
      <c r="D39" s="185"/>
      <c r="E39" s="185"/>
      <c r="F39" s="174"/>
      <c r="G39" s="175"/>
      <c r="H39" s="186">
        <v>200</v>
      </c>
      <c r="I39" s="187"/>
      <c r="J39" s="159" t="str">
        <f>IFERROR(IF($F$39="","",SUM($F$39*$H$39)),"")</f>
        <v/>
      </c>
      <c r="K39" s="160"/>
      <c r="L39" s="34"/>
    </row>
    <row r="40" spans="1:12" ht="18" customHeight="1" x14ac:dyDescent="0.25">
      <c r="A40" s="34"/>
      <c r="B40" s="185" t="s">
        <v>37</v>
      </c>
      <c r="C40" s="185"/>
      <c r="D40" s="185"/>
      <c r="E40" s="185"/>
      <c r="F40" s="174"/>
      <c r="G40" s="175"/>
      <c r="H40" s="186">
        <v>150</v>
      </c>
      <c r="I40" s="187"/>
      <c r="J40" s="159" t="str">
        <f>IFERROR(IF($F$40="","",SUM($F$40*$H$40)),"")</f>
        <v/>
      </c>
      <c r="K40" s="160"/>
      <c r="L40" s="34"/>
    </row>
    <row r="41" spans="1:12" ht="18" customHeight="1" x14ac:dyDescent="0.25">
      <c r="A41" s="34"/>
      <c r="B41" s="185" t="s">
        <v>40</v>
      </c>
      <c r="C41" s="185"/>
      <c r="D41" s="185"/>
      <c r="E41" s="185"/>
      <c r="F41" s="174"/>
      <c r="G41" s="175"/>
      <c r="H41" s="186">
        <v>100</v>
      </c>
      <c r="I41" s="187"/>
      <c r="J41" s="159" t="str">
        <f>IFERROR(IF($F$41="","",SUM($F$41*$H$41)),"")</f>
        <v/>
      </c>
      <c r="K41" s="160"/>
      <c r="L41" s="34"/>
    </row>
    <row r="42" spans="1:12" ht="18" customHeight="1" x14ac:dyDescent="0.25">
      <c r="A42" s="34"/>
      <c r="B42" s="185" t="s">
        <v>348</v>
      </c>
      <c r="C42" s="185"/>
      <c r="D42" s="185"/>
      <c r="E42" s="196"/>
      <c r="F42" s="174"/>
      <c r="G42" s="175"/>
      <c r="H42" s="186">
        <v>85</v>
      </c>
      <c r="I42" s="187"/>
      <c r="J42" s="159" t="str">
        <f>IFERROR(IF($F$42="","",SUM($F$42*$H$42)),"")</f>
        <v/>
      </c>
      <c r="K42" s="160"/>
      <c r="L42" s="34"/>
    </row>
    <row r="43" spans="1:12" ht="20.100000000000001" customHeight="1" x14ac:dyDescent="0.25">
      <c r="A43" s="34"/>
      <c r="B43" s="219" t="s">
        <v>918</v>
      </c>
      <c r="C43" s="220"/>
      <c r="D43" s="220"/>
      <c r="E43" s="221"/>
      <c r="F43" s="174"/>
      <c r="G43" s="175"/>
      <c r="H43" s="176"/>
      <c r="I43" s="177"/>
      <c r="J43" s="159" t="str">
        <f>IFERROR(IF($F$43="","",SUM($F$43*$H$43)),"")</f>
        <v/>
      </c>
      <c r="K43" s="160"/>
      <c r="L43" s="34"/>
    </row>
    <row r="44" spans="1:12" ht="20.100000000000001" customHeight="1" x14ac:dyDescent="0.25">
      <c r="A44" s="34"/>
      <c r="B44" s="193" t="s">
        <v>922</v>
      </c>
      <c r="C44" s="185"/>
      <c r="D44" s="185"/>
      <c r="E44" s="196"/>
      <c r="F44" s="174"/>
      <c r="G44" s="175"/>
      <c r="H44" s="186">
        <v>0.7</v>
      </c>
      <c r="I44" s="187"/>
      <c r="J44" s="159" t="str">
        <f>IFERROR(IF($F$44="","",SUM($F$44*$H$44)),"")</f>
        <v/>
      </c>
      <c r="K44" s="160"/>
      <c r="L44" s="34"/>
    </row>
    <row r="45" spans="1:12" ht="18" customHeight="1" x14ac:dyDescent="0.25">
      <c r="A45" s="34"/>
      <c r="B45" s="50"/>
      <c r="C45" s="92"/>
      <c r="D45" s="92"/>
      <c r="E45" s="92"/>
      <c r="F45" s="93"/>
      <c r="G45" s="93"/>
      <c r="H45" s="94"/>
      <c r="I45" s="52" t="s">
        <v>42</v>
      </c>
      <c r="J45" s="217" t="str">
        <f>IFERROR(IF(OR($J$38,$J$39,$J$40,$J$41,$J$42,$J$43,$J$44)="","",SUM($J$38,$J$39,$J$40,$J$41,$J$42,$J$43,$J$44)),"")</f>
        <v/>
      </c>
      <c r="K45" s="217"/>
      <c r="L45" s="34"/>
    </row>
    <row r="46" spans="1:12" ht="18" customHeight="1" x14ac:dyDescent="0.15">
      <c r="A46" s="34"/>
      <c r="B46" s="9" t="s">
        <v>353</v>
      </c>
      <c r="C46" s="92"/>
      <c r="D46" s="92"/>
      <c r="E46" s="92"/>
      <c r="F46" s="161" t="s">
        <v>919</v>
      </c>
      <c r="G46" s="161"/>
      <c r="H46" s="161" t="s">
        <v>2</v>
      </c>
      <c r="I46" s="161"/>
      <c r="J46" s="190" t="s">
        <v>1</v>
      </c>
      <c r="K46" s="190"/>
      <c r="L46" s="34"/>
    </row>
    <row r="47" spans="1:12" ht="18" customHeight="1" x14ac:dyDescent="0.25">
      <c r="A47" s="34"/>
      <c r="B47" s="185" t="s">
        <v>41</v>
      </c>
      <c r="C47" s="185"/>
      <c r="D47" s="185"/>
      <c r="E47" s="196"/>
      <c r="F47" s="174"/>
      <c r="G47" s="175"/>
      <c r="H47" s="186">
        <v>48</v>
      </c>
      <c r="I47" s="187"/>
      <c r="J47" s="159" t="str">
        <f>IFERROR(IF($F$47="","",SUM($F$47*$H$47)),"")</f>
        <v/>
      </c>
      <c r="K47" s="160"/>
      <c r="L47" s="34"/>
    </row>
    <row r="48" spans="1:12" ht="18" customHeight="1" x14ac:dyDescent="0.25">
      <c r="A48" s="34"/>
      <c r="B48" s="185" t="s">
        <v>349</v>
      </c>
      <c r="C48" s="185"/>
      <c r="D48" s="185"/>
      <c r="E48" s="196"/>
      <c r="F48" s="174"/>
      <c r="G48" s="175"/>
      <c r="H48" s="186">
        <v>100</v>
      </c>
      <c r="I48" s="187"/>
      <c r="J48" s="159" t="str">
        <f>IFERROR(IF($F$48="","",SUM($F$48*$H$48)),"")</f>
        <v/>
      </c>
      <c r="K48" s="160"/>
      <c r="L48" s="34"/>
    </row>
    <row r="49" spans="1:12" ht="20.100000000000001" customHeight="1" x14ac:dyDescent="0.25">
      <c r="A49" s="34"/>
      <c r="B49" s="50" t="s">
        <v>920</v>
      </c>
      <c r="C49" s="171"/>
      <c r="D49" s="172"/>
      <c r="E49" s="173"/>
      <c r="F49" s="174"/>
      <c r="G49" s="175"/>
      <c r="H49" s="176"/>
      <c r="I49" s="177"/>
      <c r="J49" s="159" t="str">
        <f>IFERROR(IF($F$49="","",SUM($F$49*$H$49)),"")</f>
        <v/>
      </c>
      <c r="K49" s="160"/>
      <c r="L49" s="34"/>
    </row>
    <row r="50" spans="1:12" ht="18" customHeight="1" x14ac:dyDescent="0.25">
      <c r="A50" s="34"/>
      <c r="B50" s="48"/>
      <c r="C50" s="51" t="s">
        <v>849</v>
      </c>
      <c r="D50" s="129"/>
      <c r="E50" s="16"/>
      <c r="F50" s="93"/>
      <c r="G50" s="93"/>
      <c r="H50" s="94"/>
      <c r="I50" s="116" t="s">
        <v>355</v>
      </c>
      <c r="J50" s="217" t="str">
        <f>IFERROR(IF(OR($J$47,$J$48,$J$49)="","",SUM($J$47,$J$48,$J$49)),"")</f>
        <v/>
      </c>
      <c r="K50" s="217"/>
      <c r="L50" s="34"/>
    </row>
    <row r="51" spans="1:12" ht="18" customHeight="1" x14ac:dyDescent="0.15">
      <c r="A51" s="34"/>
      <c r="B51" s="9" t="s">
        <v>356</v>
      </c>
      <c r="C51" s="48"/>
      <c r="D51" s="48"/>
      <c r="E51" s="48"/>
      <c r="F51" s="161" t="s">
        <v>371</v>
      </c>
      <c r="G51" s="161"/>
      <c r="H51" s="161" t="s">
        <v>2</v>
      </c>
      <c r="I51" s="161"/>
      <c r="J51" s="190" t="s">
        <v>1</v>
      </c>
      <c r="K51" s="190"/>
      <c r="L51" s="34"/>
    </row>
    <row r="52" spans="1:12" ht="18" customHeight="1" x14ac:dyDescent="0.25">
      <c r="A52" s="34"/>
      <c r="B52" s="193" t="s">
        <v>942</v>
      </c>
      <c r="C52" s="193"/>
      <c r="D52" s="193"/>
      <c r="E52" s="194"/>
      <c r="F52" s="174"/>
      <c r="G52" s="175"/>
      <c r="H52" s="186">
        <v>50</v>
      </c>
      <c r="I52" s="187"/>
      <c r="J52" s="159" t="str">
        <f>IFERROR(IF($F$52="","",SUM($F$52*$H$52)),"")</f>
        <v/>
      </c>
      <c r="K52" s="160"/>
      <c r="L52" s="34"/>
    </row>
    <row r="53" spans="1:12" ht="18" customHeight="1" x14ac:dyDescent="0.25">
      <c r="A53" s="34"/>
      <c r="B53" s="193" t="s">
        <v>352</v>
      </c>
      <c r="C53" s="193"/>
      <c r="D53" s="193"/>
      <c r="E53" s="194"/>
      <c r="F53" s="174"/>
      <c r="G53" s="175"/>
      <c r="H53" s="186">
        <v>5</v>
      </c>
      <c r="I53" s="187"/>
      <c r="J53" s="159" t="str">
        <f>IFERROR(IF($F$53="","",SUM($F$53*$H$53)),"")</f>
        <v/>
      </c>
      <c r="K53" s="160"/>
      <c r="L53" s="34"/>
    </row>
    <row r="54" spans="1:12" ht="18" customHeight="1" x14ac:dyDescent="0.25">
      <c r="A54" s="34"/>
      <c r="B54" s="48" t="s">
        <v>363</v>
      </c>
      <c r="C54" s="48"/>
      <c r="D54" s="174"/>
      <c r="E54" s="175"/>
      <c r="F54" s="197"/>
      <c r="G54" s="198"/>
      <c r="H54" s="176">
        <v>10</v>
      </c>
      <c r="I54" s="177"/>
      <c r="J54" s="159" t="str">
        <f>IFERROR(IF($F$54="","",SUM($F$54*$H$54)),"")</f>
        <v/>
      </c>
      <c r="K54" s="160"/>
      <c r="L54" s="34"/>
    </row>
    <row r="55" spans="1:12" ht="18" customHeight="1" x14ac:dyDescent="0.25">
      <c r="A55" s="34"/>
      <c r="B55" s="158" t="s">
        <v>356</v>
      </c>
      <c r="C55" s="72"/>
      <c r="D55" s="174"/>
      <c r="E55" s="175"/>
      <c r="F55" s="246"/>
      <c r="G55" s="246"/>
      <c r="H55" s="176">
        <v>5</v>
      </c>
      <c r="I55" s="177"/>
      <c r="J55" s="159" t="str">
        <f>IFERROR(IF($F$55="","",SUM($F$55*$H$55)),"")</f>
        <v/>
      </c>
      <c r="K55" s="160"/>
      <c r="L55" s="34"/>
    </row>
    <row r="56" spans="1:12" ht="18" customHeight="1" x14ac:dyDescent="0.25">
      <c r="A56" s="34"/>
      <c r="B56" s="34"/>
      <c r="C56" s="48"/>
      <c r="D56" s="95"/>
      <c r="E56" s="48"/>
      <c r="F56" s="77"/>
      <c r="G56" s="34"/>
      <c r="H56" s="77"/>
      <c r="I56" s="52" t="s">
        <v>357</v>
      </c>
      <c r="J56" s="195" t="str">
        <f>IFERROR(IF(AND($J$52,$J$53,$J$54,$J$55)="","",SUM($J$52,$J$53,$J$54,$J$55)),"")</f>
        <v/>
      </c>
      <c r="K56" s="195"/>
      <c r="L56" s="34"/>
    </row>
    <row r="57" spans="1:12" ht="12" customHeight="1" x14ac:dyDescent="0.25">
      <c r="A57" s="34"/>
      <c r="B57" s="92"/>
      <c r="C57" s="48"/>
      <c r="D57" s="95"/>
      <c r="E57" s="48"/>
      <c r="F57" s="77"/>
      <c r="G57" s="34"/>
      <c r="H57" s="77"/>
      <c r="I57" s="64"/>
      <c r="J57" s="96"/>
      <c r="K57" s="96"/>
      <c r="L57" s="34"/>
    </row>
    <row r="58" spans="1:12" ht="18" customHeight="1" thickBot="1" x14ac:dyDescent="0.3">
      <c r="A58" s="34"/>
      <c r="B58" s="191" t="s">
        <v>33</v>
      </c>
      <c r="C58" s="191"/>
      <c r="D58" s="191"/>
      <c r="E58" s="191"/>
      <c r="F58" s="191"/>
      <c r="G58" s="191"/>
      <c r="H58" s="191"/>
      <c r="I58" s="192" t="str">
        <f>IFERROR(IF(OR($J$27,$J$31,$J$45,$J$50,$J$56)="","",SUM($J$27,$J$31,$J$45,$J$50,$J$56)),"")</f>
        <v/>
      </c>
      <c r="J58" s="192"/>
      <c r="K58" s="192"/>
      <c r="L58" s="34"/>
    </row>
    <row r="59" spans="1:12" ht="5.25" customHeight="1" thickTop="1" x14ac:dyDescent="0.25">
      <c r="A59" s="34"/>
      <c r="B59" s="97"/>
      <c r="C59" s="75"/>
      <c r="D59" s="98"/>
      <c r="E59" s="75"/>
      <c r="F59" s="99"/>
      <c r="G59" s="84"/>
      <c r="H59" s="99"/>
      <c r="I59" s="88"/>
      <c r="J59" s="43"/>
      <c r="K59" s="43"/>
      <c r="L59" s="34"/>
    </row>
    <row r="60" spans="1:12" ht="3.75" customHeight="1" x14ac:dyDescent="0.25">
      <c r="A60" s="34"/>
      <c r="B60" s="92"/>
      <c r="C60" s="48"/>
      <c r="D60" s="95"/>
      <c r="E60" s="48"/>
      <c r="F60" s="77"/>
      <c r="G60" s="34"/>
      <c r="H60" s="77"/>
      <c r="I60" s="64"/>
      <c r="J60" s="96"/>
      <c r="K60" s="96"/>
      <c r="L60" s="34"/>
    </row>
    <row r="61" spans="1:12" ht="16.899999999999999" customHeight="1" x14ac:dyDescent="0.25">
      <c r="A61" s="34"/>
      <c r="B61" s="145" t="s">
        <v>362</v>
      </c>
      <c r="C61" s="146"/>
      <c r="D61" s="147"/>
      <c r="E61" s="147"/>
      <c r="F61" s="148"/>
      <c r="G61" s="148"/>
      <c r="H61" s="148"/>
      <c r="I61" s="148"/>
      <c r="J61" s="148"/>
      <c r="K61" s="148"/>
      <c r="L61" s="34"/>
    </row>
    <row r="62" spans="1:12" ht="12" customHeight="1" x14ac:dyDescent="0.2">
      <c r="A62" s="34"/>
      <c r="B62" s="69"/>
      <c r="C62" s="62"/>
      <c r="D62" s="245"/>
      <c r="E62" s="245"/>
      <c r="F62" s="161" t="s">
        <v>343</v>
      </c>
      <c r="G62" s="161"/>
      <c r="H62" s="161" t="s">
        <v>2</v>
      </c>
      <c r="I62" s="161"/>
      <c r="J62" s="190" t="s">
        <v>1</v>
      </c>
      <c r="K62" s="190"/>
      <c r="L62" s="34"/>
    </row>
    <row r="63" spans="1:12" ht="21" customHeight="1" x14ac:dyDescent="0.25">
      <c r="A63" s="34"/>
      <c r="B63" s="234" t="s">
        <v>917</v>
      </c>
      <c r="C63" s="234"/>
      <c r="D63" s="234"/>
      <c r="E63" s="235"/>
      <c r="F63" s="174"/>
      <c r="G63" s="175"/>
      <c r="H63" s="186">
        <v>25</v>
      </c>
      <c r="I63" s="187"/>
      <c r="J63" s="159" t="str">
        <f>IFERROR(IF($F$63="","",ROUND(SUM($F$63*$H$63)/0.05,0)*0.05),"")</f>
        <v/>
      </c>
      <c r="K63" s="160"/>
      <c r="L63" s="34"/>
    </row>
    <row r="64" spans="1:12" ht="16.899999999999999" customHeight="1" x14ac:dyDescent="0.25">
      <c r="A64" s="34"/>
      <c r="B64" s="34"/>
      <c r="C64" s="188"/>
      <c r="D64" s="188"/>
      <c r="E64" s="188"/>
      <c r="F64" s="77"/>
      <c r="G64" s="34"/>
      <c r="H64" s="77"/>
      <c r="I64" s="52" t="s">
        <v>361</v>
      </c>
      <c r="J64" s="199" t="str">
        <f>IFERROR(IF($J$63="","",SUM($J$63)),"")</f>
        <v/>
      </c>
      <c r="K64" s="199"/>
      <c r="L64" s="34"/>
    </row>
    <row r="65" spans="1:12" ht="16.899999999999999" customHeight="1" x14ac:dyDescent="0.25">
      <c r="A65" s="34"/>
      <c r="B65" s="9" t="s">
        <v>940</v>
      </c>
      <c r="C65" s="34"/>
      <c r="D65" s="77"/>
      <c r="E65" s="34"/>
      <c r="F65" s="77"/>
      <c r="G65" s="34"/>
      <c r="H65" s="77"/>
      <c r="I65" s="78"/>
      <c r="J65" s="77"/>
      <c r="K65" s="34"/>
      <c r="L65" s="34"/>
    </row>
    <row r="66" spans="1:12" ht="7.9" customHeight="1" x14ac:dyDescent="0.2">
      <c r="A66" s="34"/>
      <c r="B66" s="34"/>
      <c r="C66" s="1"/>
      <c r="D66" s="79"/>
      <c r="E66" s="80"/>
      <c r="F66" s="34"/>
      <c r="G66" s="189"/>
      <c r="H66" s="189"/>
      <c r="I66" s="189"/>
      <c r="J66" s="202" t="s">
        <v>1</v>
      </c>
      <c r="K66" s="202"/>
      <c r="L66" s="34"/>
    </row>
    <row r="67" spans="1:12" ht="16.899999999999999" customHeight="1" x14ac:dyDescent="0.25">
      <c r="A67" s="34"/>
      <c r="B67" s="64" t="s">
        <v>694</v>
      </c>
      <c r="C67" s="45"/>
      <c r="D67" s="248" t="s">
        <v>913</v>
      </c>
      <c r="E67" s="249"/>
      <c r="F67" s="205"/>
      <c r="G67" s="206"/>
      <c r="H67" s="206"/>
      <c r="I67" s="207"/>
      <c r="J67" s="178"/>
      <c r="K67" s="179"/>
      <c r="L67" s="34"/>
    </row>
    <row r="68" spans="1:12" ht="16.899999999999999" customHeight="1" x14ac:dyDescent="0.25">
      <c r="A68" s="34"/>
      <c r="B68" s="34"/>
      <c r="C68" s="81"/>
      <c r="D68" s="81"/>
      <c r="E68" s="62"/>
      <c r="F68" s="72"/>
      <c r="G68" s="34"/>
      <c r="H68" s="34"/>
      <c r="I68" s="52" t="s">
        <v>914</v>
      </c>
      <c r="J68" s="199" t="str">
        <f>IFERROR(IF($J$67="","",SUM($J$67)),"")</f>
        <v/>
      </c>
      <c r="K68" s="199"/>
      <c r="L68" s="34"/>
    </row>
    <row r="69" spans="1:12" ht="7.9" customHeight="1" x14ac:dyDescent="0.2">
      <c r="A69" s="34"/>
      <c r="B69" s="34"/>
      <c r="C69" s="82"/>
      <c r="D69" s="82"/>
      <c r="E69" s="3"/>
      <c r="F69" s="216" t="s">
        <v>345</v>
      </c>
      <c r="G69" s="216"/>
      <c r="H69" s="216"/>
      <c r="I69" s="216"/>
      <c r="J69" s="216"/>
      <c r="K69" s="216"/>
      <c r="L69" s="34"/>
    </row>
    <row r="70" spans="1:12" ht="7.9" customHeight="1" x14ac:dyDescent="0.2">
      <c r="A70" s="34"/>
      <c r="B70" s="34"/>
      <c r="C70" s="82"/>
      <c r="D70" s="82"/>
      <c r="E70" s="3"/>
      <c r="F70" s="240" t="s">
        <v>35</v>
      </c>
      <c r="G70" s="240"/>
      <c r="H70" s="8">
        <v>25</v>
      </c>
      <c r="I70" s="222" t="s">
        <v>36</v>
      </c>
      <c r="J70" s="222"/>
      <c r="K70" s="8">
        <v>10</v>
      </c>
      <c r="L70" s="34"/>
    </row>
    <row r="71" spans="1:12" ht="12" customHeight="1" x14ac:dyDescent="0.2">
      <c r="A71" s="34"/>
      <c r="B71" s="34"/>
      <c r="C71" s="82"/>
      <c r="D71" s="82"/>
      <c r="E71" s="3"/>
      <c r="F71" s="240" t="s">
        <v>344</v>
      </c>
      <c r="G71" s="240"/>
      <c r="H71" s="8">
        <v>12</v>
      </c>
      <c r="I71" s="242" t="s">
        <v>346</v>
      </c>
      <c r="J71" s="242"/>
      <c r="K71" s="8">
        <v>60</v>
      </c>
      <c r="L71" s="34"/>
    </row>
    <row r="72" spans="1:12" ht="16.899999999999999" customHeight="1" x14ac:dyDescent="0.15">
      <c r="A72" s="34"/>
      <c r="B72" s="9" t="s">
        <v>354</v>
      </c>
      <c r="C72" s="90"/>
      <c r="D72" s="90"/>
      <c r="E72" s="90"/>
      <c r="F72" s="161" t="s">
        <v>370</v>
      </c>
      <c r="G72" s="161"/>
      <c r="H72" s="161" t="s">
        <v>2</v>
      </c>
      <c r="I72" s="161"/>
      <c r="J72" s="247" t="s">
        <v>1</v>
      </c>
      <c r="K72" s="247"/>
      <c r="L72" s="34"/>
    </row>
    <row r="73" spans="1:12" ht="16.899999999999999" customHeight="1" x14ac:dyDescent="0.25">
      <c r="A73" s="34"/>
      <c r="B73" s="185" t="s">
        <v>38</v>
      </c>
      <c r="C73" s="185"/>
      <c r="D73" s="185"/>
      <c r="E73" s="185"/>
      <c r="F73" s="174"/>
      <c r="G73" s="175"/>
      <c r="H73" s="186">
        <v>250</v>
      </c>
      <c r="I73" s="187"/>
      <c r="J73" s="159" t="str">
        <f>IFERROR(IF($F$73="","",SUM($F$73*$H$73)),"")</f>
        <v/>
      </c>
      <c r="K73" s="160"/>
      <c r="L73" s="34"/>
    </row>
    <row r="74" spans="1:12" ht="16.899999999999999" customHeight="1" x14ac:dyDescent="0.25">
      <c r="A74" s="34"/>
      <c r="B74" s="185" t="s">
        <v>39</v>
      </c>
      <c r="C74" s="185"/>
      <c r="D74" s="185"/>
      <c r="E74" s="185"/>
      <c r="F74" s="174"/>
      <c r="G74" s="175"/>
      <c r="H74" s="186">
        <v>200</v>
      </c>
      <c r="I74" s="187"/>
      <c r="J74" s="159" t="str">
        <f>IFERROR(IF($F$74="","",SUM($F$74*$H$74)),"")</f>
        <v/>
      </c>
      <c r="K74" s="160"/>
      <c r="L74" s="34"/>
    </row>
    <row r="75" spans="1:12" ht="16.899999999999999" customHeight="1" x14ac:dyDescent="0.25">
      <c r="A75" s="34"/>
      <c r="B75" s="185" t="s">
        <v>37</v>
      </c>
      <c r="C75" s="185"/>
      <c r="D75" s="185"/>
      <c r="E75" s="185"/>
      <c r="F75" s="174"/>
      <c r="G75" s="175"/>
      <c r="H75" s="186">
        <v>150</v>
      </c>
      <c r="I75" s="187"/>
      <c r="J75" s="159" t="str">
        <f>IFERROR(IF($F$75="","",SUM($F$75*$H$75)),"")</f>
        <v/>
      </c>
      <c r="K75" s="160"/>
      <c r="L75" s="34"/>
    </row>
    <row r="76" spans="1:12" ht="16.899999999999999" customHeight="1" x14ac:dyDescent="0.25">
      <c r="A76" s="34"/>
      <c r="B76" s="185" t="s">
        <v>40</v>
      </c>
      <c r="C76" s="185"/>
      <c r="D76" s="185"/>
      <c r="E76" s="185"/>
      <c r="F76" s="174"/>
      <c r="G76" s="175"/>
      <c r="H76" s="186">
        <v>100</v>
      </c>
      <c r="I76" s="187"/>
      <c r="J76" s="159" t="str">
        <f>IFERROR(IF($F$76="","",SUM($F$76*$H$76)),"")</f>
        <v/>
      </c>
      <c r="K76" s="160"/>
      <c r="L76" s="34"/>
    </row>
    <row r="77" spans="1:12" ht="16.899999999999999" customHeight="1" x14ac:dyDescent="0.25">
      <c r="A77" s="34"/>
      <c r="B77" s="185" t="s">
        <v>348</v>
      </c>
      <c r="C77" s="185"/>
      <c r="D77" s="185"/>
      <c r="E77" s="196"/>
      <c r="F77" s="174"/>
      <c r="G77" s="175"/>
      <c r="H77" s="186">
        <v>85</v>
      </c>
      <c r="I77" s="187"/>
      <c r="J77" s="159" t="str">
        <f>IFERROR(IF($F$77="","",SUM($F$77*$H$77)),"")</f>
        <v/>
      </c>
      <c r="K77" s="160"/>
      <c r="L77" s="34"/>
    </row>
    <row r="78" spans="1:12" ht="19.5" customHeight="1" x14ac:dyDescent="0.25">
      <c r="A78" s="34"/>
      <c r="B78" s="193" t="s">
        <v>921</v>
      </c>
      <c r="C78" s="185"/>
      <c r="D78" s="185"/>
      <c r="E78" s="196"/>
      <c r="F78" s="174"/>
      <c r="G78" s="175"/>
      <c r="H78" s="176"/>
      <c r="I78" s="177"/>
      <c r="J78" s="159" t="str">
        <f>IFERROR(IF($F$78="","",SUM($F$78*$H$78)),"")</f>
        <v/>
      </c>
      <c r="K78" s="160"/>
      <c r="L78" s="34"/>
    </row>
    <row r="79" spans="1:12" ht="19.5" customHeight="1" x14ac:dyDescent="0.25">
      <c r="A79" s="34"/>
      <c r="B79" s="193" t="s">
        <v>922</v>
      </c>
      <c r="C79" s="185"/>
      <c r="D79" s="185"/>
      <c r="E79" s="196"/>
      <c r="F79" s="174"/>
      <c r="G79" s="175"/>
      <c r="H79" s="186">
        <v>0.7</v>
      </c>
      <c r="I79" s="187"/>
      <c r="J79" s="159" t="str">
        <f>IFERROR(IF($F$79="","",SUM($F$79*$H$79)),"")</f>
        <v/>
      </c>
      <c r="K79" s="160"/>
      <c r="L79" s="34"/>
    </row>
    <row r="80" spans="1:12" ht="16.5" customHeight="1" x14ac:dyDescent="0.25">
      <c r="A80" s="34"/>
      <c r="B80" s="50"/>
      <c r="C80" s="92"/>
      <c r="D80" s="92"/>
      <c r="E80" s="92"/>
      <c r="F80" s="93"/>
      <c r="G80" s="93"/>
      <c r="H80" s="94"/>
      <c r="I80" s="52" t="s">
        <v>360</v>
      </c>
      <c r="J80" s="199" t="str">
        <f>IFERROR(IF(OR($J$73,$J$74,$J$75,$J$76,$J$77,$J$78,$J$79)="","",SUM($J$73,$J$74,$J$75,$J$76,$J$77,$J$78,$J$79)),"")</f>
        <v/>
      </c>
      <c r="K80" s="199"/>
      <c r="L80" s="34"/>
    </row>
    <row r="81" spans="1:12" ht="4.5" customHeight="1" x14ac:dyDescent="0.25">
      <c r="A81" s="34"/>
      <c r="B81" s="100"/>
      <c r="C81" s="97"/>
      <c r="D81" s="97"/>
      <c r="E81" s="97"/>
      <c r="F81" s="101"/>
      <c r="G81" s="101"/>
      <c r="H81" s="102"/>
      <c r="I81" s="88"/>
      <c r="J81" s="119"/>
      <c r="K81" s="119"/>
      <c r="L81" s="34"/>
    </row>
    <row r="82" spans="1:12" ht="12" customHeight="1" x14ac:dyDescent="0.25">
      <c r="A82" s="34"/>
      <c r="B82" s="50"/>
      <c r="C82" s="92"/>
      <c r="D82" s="92"/>
      <c r="E82" s="92"/>
      <c r="F82" s="120"/>
      <c r="G82" s="120"/>
      <c r="H82" s="121"/>
      <c r="I82" s="64"/>
      <c r="J82" s="96"/>
      <c r="K82" s="96"/>
      <c r="L82" s="34"/>
    </row>
    <row r="83" spans="1:12" ht="12" customHeight="1" x14ac:dyDescent="0.25">
      <c r="A83" s="34"/>
      <c r="B83" s="100"/>
      <c r="C83" s="97"/>
      <c r="D83" s="97"/>
      <c r="E83" s="97"/>
      <c r="F83" s="101"/>
      <c r="G83" s="101"/>
      <c r="H83" s="102"/>
      <c r="I83" s="88"/>
      <c r="J83" s="43"/>
      <c r="K83" s="43"/>
      <c r="L83" s="34"/>
    </row>
    <row r="84" spans="1:12" ht="18" customHeight="1" x14ac:dyDescent="0.15">
      <c r="A84" s="34"/>
      <c r="B84" s="9" t="s">
        <v>353</v>
      </c>
      <c r="C84" s="92"/>
      <c r="D84" s="92"/>
      <c r="E84" s="92"/>
      <c r="F84" s="161" t="s">
        <v>370</v>
      </c>
      <c r="G84" s="161"/>
      <c r="H84" s="161" t="s">
        <v>2</v>
      </c>
      <c r="I84" s="161"/>
      <c r="J84" s="190" t="s">
        <v>1</v>
      </c>
      <c r="K84" s="190"/>
      <c r="L84" s="34"/>
    </row>
    <row r="85" spans="1:12" ht="18" customHeight="1" x14ac:dyDescent="0.25">
      <c r="A85" s="34"/>
      <c r="B85" s="185" t="s">
        <v>41</v>
      </c>
      <c r="C85" s="185"/>
      <c r="D85" s="185"/>
      <c r="E85" s="196"/>
      <c r="F85" s="174"/>
      <c r="G85" s="175"/>
      <c r="H85" s="186">
        <v>48</v>
      </c>
      <c r="I85" s="187"/>
      <c r="J85" s="159" t="str">
        <f>IFERROR(IF($F$85="","",SUM($F$85*$H$85)),"")</f>
        <v/>
      </c>
      <c r="K85" s="160"/>
      <c r="L85" s="34"/>
    </row>
    <row r="86" spans="1:12" ht="18" customHeight="1" x14ac:dyDescent="0.25">
      <c r="A86" s="34"/>
      <c r="B86" s="185" t="s">
        <v>349</v>
      </c>
      <c r="C86" s="185"/>
      <c r="D86" s="185"/>
      <c r="E86" s="196"/>
      <c r="F86" s="174"/>
      <c r="G86" s="175"/>
      <c r="H86" s="186">
        <v>100</v>
      </c>
      <c r="I86" s="187"/>
      <c r="J86" s="159" t="str">
        <f>IFERROR(IF($F$86="","",SUM($F$86*$H$86)),"")</f>
        <v/>
      </c>
      <c r="K86" s="160"/>
      <c r="L86" s="34"/>
    </row>
    <row r="87" spans="1:12" ht="20.100000000000001" customHeight="1" x14ac:dyDescent="0.25">
      <c r="A87" s="34"/>
      <c r="B87" s="50" t="s">
        <v>920</v>
      </c>
      <c r="C87" s="171"/>
      <c r="D87" s="172"/>
      <c r="E87" s="173"/>
      <c r="F87" s="174"/>
      <c r="G87" s="175"/>
      <c r="H87" s="176"/>
      <c r="I87" s="177"/>
      <c r="J87" s="159" t="str">
        <f>IFERROR(IF($F$87="","",SUM($F$87*$H$87)),"")</f>
        <v/>
      </c>
      <c r="K87" s="160"/>
      <c r="L87" s="34"/>
    </row>
    <row r="88" spans="1:12" ht="18" customHeight="1" x14ac:dyDescent="0.25">
      <c r="A88" s="34"/>
      <c r="B88" s="48"/>
      <c r="C88" s="51" t="s">
        <v>849</v>
      </c>
      <c r="D88" s="53"/>
      <c r="E88" s="48"/>
      <c r="F88" s="93"/>
      <c r="G88" s="93"/>
      <c r="H88" s="94"/>
      <c r="I88" s="116" t="s">
        <v>359</v>
      </c>
      <c r="J88" s="199" t="str">
        <f>IFERROR(IF(OR($J$85,$J$86,$J$87)="","",SUM($J$85,$J$86,$J$87)),"")</f>
        <v/>
      </c>
      <c r="K88" s="199"/>
      <c r="L88" s="34"/>
    </row>
    <row r="89" spans="1:12" ht="18" customHeight="1" x14ac:dyDescent="0.2">
      <c r="A89" s="34"/>
      <c r="B89" s="9" t="s">
        <v>356</v>
      </c>
      <c r="C89" s="48"/>
      <c r="D89" s="48"/>
      <c r="E89" s="48"/>
      <c r="F89" s="250" t="s">
        <v>371</v>
      </c>
      <c r="G89" s="250"/>
      <c r="H89" s="250" t="s">
        <v>2</v>
      </c>
      <c r="I89" s="250"/>
      <c r="J89" s="251" t="s">
        <v>1</v>
      </c>
      <c r="K89" s="251"/>
      <c r="L89" s="34"/>
    </row>
    <row r="90" spans="1:12" ht="18" customHeight="1" x14ac:dyDescent="0.25">
      <c r="A90" s="34"/>
      <c r="B90" s="193" t="s">
        <v>942</v>
      </c>
      <c r="C90" s="193"/>
      <c r="D90" s="193"/>
      <c r="E90" s="194"/>
      <c r="F90" s="174"/>
      <c r="G90" s="175"/>
      <c r="H90" s="186">
        <v>50</v>
      </c>
      <c r="I90" s="187"/>
      <c r="J90" s="159" t="str">
        <f>IFERROR(IF($F$90="","",SUM($F$90*$H$90)),"")</f>
        <v/>
      </c>
      <c r="K90" s="160"/>
      <c r="L90" s="34"/>
    </row>
    <row r="91" spans="1:12" ht="18" customHeight="1" x14ac:dyDescent="0.25">
      <c r="A91" s="34"/>
      <c r="B91" s="193" t="s">
        <v>352</v>
      </c>
      <c r="C91" s="193"/>
      <c r="D91" s="193"/>
      <c r="E91" s="194"/>
      <c r="F91" s="174"/>
      <c r="G91" s="175"/>
      <c r="H91" s="186">
        <v>5</v>
      </c>
      <c r="I91" s="187"/>
      <c r="J91" s="159" t="str">
        <f>IFERROR(IF($F$91="","",SUM($F$91*$H$91)),"")</f>
        <v/>
      </c>
      <c r="K91" s="160"/>
      <c r="L91" s="34"/>
    </row>
    <row r="92" spans="1:12" ht="18" customHeight="1" x14ac:dyDescent="0.25">
      <c r="A92" s="34"/>
      <c r="B92" s="48" t="s">
        <v>363</v>
      </c>
      <c r="C92" s="48"/>
      <c r="D92" s="174"/>
      <c r="E92" s="175"/>
      <c r="F92" s="174"/>
      <c r="G92" s="175"/>
      <c r="H92" s="176">
        <v>10</v>
      </c>
      <c r="I92" s="177"/>
      <c r="J92" s="159" t="str">
        <f>IFERROR(IF($F$92="","",SUM($F$92*$H$92)),"")</f>
        <v/>
      </c>
      <c r="K92" s="160"/>
      <c r="L92" s="34"/>
    </row>
    <row r="93" spans="1:12" ht="18" customHeight="1" x14ac:dyDescent="0.25">
      <c r="A93" s="34"/>
      <c r="B93" s="48" t="s">
        <v>356</v>
      </c>
      <c r="C93" s="48"/>
      <c r="D93" s="174"/>
      <c r="E93" s="175"/>
      <c r="F93" s="174"/>
      <c r="G93" s="175"/>
      <c r="H93" s="176">
        <v>1</v>
      </c>
      <c r="I93" s="177"/>
      <c r="J93" s="159" t="str">
        <f>IFERROR(IF($F$93="","",SUM($F$93*$H$93)),"")</f>
        <v/>
      </c>
      <c r="K93" s="160"/>
      <c r="L93" s="34"/>
    </row>
    <row r="94" spans="1:12" ht="18" customHeight="1" x14ac:dyDescent="0.25">
      <c r="A94" s="34"/>
      <c r="B94" s="34"/>
      <c r="C94" s="48"/>
      <c r="D94" s="95"/>
      <c r="E94" s="48"/>
      <c r="F94" s="77"/>
      <c r="G94" s="34"/>
      <c r="H94" s="77"/>
      <c r="I94" s="52" t="s">
        <v>358</v>
      </c>
      <c r="J94" s="199" t="str">
        <f>IFERROR(IF(OR($J$90,$J$91,$J$92,$J$93)="","",SUM($J$90,$J$91,$J$92,$J$93)),"")</f>
        <v/>
      </c>
      <c r="K94" s="199"/>
      <c r="L94" s="34"/>
    </row>
    <row r="95" spans="1:12" ht="12" customHeight="1" x14ac:dyDescent="0.25">
      <c r="A95" s="34"/>
      <c r="B95" s="92"/>
      <c r="C95" s="48"/>
      <c r="D95" s="95"/>
      <c r="E95" s="48"/>
      <c r="F95" s="77"/>
      <c r="G95" s="34"/>
      <c r="H95" s="77"/>
      <c r="I95" s="64"/>
      <c r="J95" s="96"/>
      <c r="K95" s="96"/>
      <c r="L95" s="34"/>
    </row>
    <row r="96" spans="1:12" ht="18" customHeight="1" thickBot="1" x14ac:dyDescent="0.3">
      <c r="A96" s="34"/>
      <c r="B96" s="204" t="s">
        <v>362</v>
      </c>
      <c r="C96" s="204"/>
      <c r="D96" s="204"/>
      <c r="E96" s="204"/>
      <c r="F96" s="204"/>
      <c r="G96" s="204"/>
      <c r="H96" s="204"/>
      <c r="I96" s="243" t="str">
        <f>IFERROR(IF(OR($J$64,$J$68,$J$80,$J$88,$J$94)="","",SUM($J$64,$J$80,$J$88,$J$94,$J$68)),"")</f>
        <v/>
      </c>
      <c r="J96" s="243"/>
      <c r="K96" s="243"/>
      <c r="L96" s="34"/>
    </row>
    <row r="97" spans="1:12" ht="12" customHeight="1" thickTop="1" x14ac:dyDescent="0.25">
      <c r="A97" s="34"/>
      <c r="B97" s="92"/>
      <c r="C97" s="48"/>
      <c r="D97" s="95"/>
      <c r="E97" s="48"/>
      <c r="F97" s="77"/>
      <c r="G97" s="34"/>
      <c r="H97" s="77"/>
      <c r="I97" s="64"/>
      <c r="J97" s="96"/>
      <c r="K97" s="96"/>
      <c r="L97" s="34"/>
    </row>
    <row r="98" spans="1:12" ht="22.15" customHeight="1" x14ac:dyDescent="0.2">
      <c r="A98" s="14"/>
      <c r="B98" s="200" t="s">
        <v>340</v>
      </c>
      <c r="C98" s="200"/>
      <c r="D98" s="200"/>
      <c r="E98" s="200"/>
      <c r="F98" s="203"/>
      <c r="G98" s="203"/>
      <c r="H98" s="201"/>
      <c r="I98" s="201"/>
      <c r="J98" s="202" t="s">
        <v>1</v>
      </c>
      <c r="K98" s="202"/>
      <c r="L98" s="14"/>
    </row>
    <row r="99" spans="1:12" ht="18" customHeight="1" x14ac:dyDescent="0.25">
      <c r="A99" s="34"/>
      <c r="B99" s="171"/>
      <c r="C99" s="172"/>
      <c r="D99" s="172"/>
      <c r="E99" s="172"/>
      <c r="F99" s="172"/>
      <c r="G99" s="172"/>
      <c r="H99" s="172"/>
      <c r="I99" s="173"/>
      <c r="J99" s="178"/>
      <c r="K99" s="179"/>
      <c r="L99" s="34"/>
    </row>
    <row r="100" spans="1:12" ht="18" customHeight="1" x14ac:dyDescent="0.25">
      <c r="A100" s="34"/>
      <c r="B100" s="171"/>
      <c r="C100" s="172"/>
      <c r="D100" s="172"/>
      <c r="E100" s="172"/>
      <c r="F100" s="172"/>
      <c r="G100" s="172"/>
      <c r="H100" s="172"/>
      <c r="I100" s="173"/>
      <c r="J100" s="178"/>
      <c r="K100" s="179"/>
      <c r="L100" s="34"/>
    </row>
    <row r="101" spans="1:12" ht="18" customHeight="1" x14ac:dyDescent="0.25">
      <c r="A101" s="34"/>
      <c r="B101" s="171"/>
      <c r="C101" s="172"/>
      <c r="D101" s="172"/>
      <c r="E101" s="172"/>
      <c r="F101" s="172"/>
      <c r="G101" s="172"/>
      <c r="H101" s="172"/>
      <c r="I101" s="173"/>
      <c r="J101" s="178"/>
      <c r="K101" s="179"/>
      <c r="L101" s="34"/>
    </row>
    <row r="102" spans="1:12" ht="18" customHeight="1" x14ac:dyDescent="0.25">
      <c r="A102" s="34"/>
      <c r="B102" s="171"/>
      <c r="C102" s="172"/>
      <c r="D102" s="172"/>
      <c r="E102" s="172"/>
      <c r="F102" s="172"/>
      <c r="G102" s="172"/>
      <c r="H102" s="172"/>
      <c r="I102" s="173"/>
      <c r="J102" s="178"/>
      <c r="K102" s="179"/>
      <c r="L102" s="34"/>
    </row>
    <row r="103" spans="1:12" ht="18" customHeight="1" x14ac:dyDescent="0.25">
      <c r="A103" s="34"/>
      <c r="B103" s="171"/>
      <c r="C103" s="172"/>
      <c r="D103" s="172"/>
      <c r="E103" s="172"/>
      <c r="F103" s="172"/>
      <c r="G103" s="172"/>
      <c r="H103" s="172"/>
      <c r="I103" s="173"/>
      <c r="J103" s="178"/>
      <c r="K103" s="179"/>
      <c r="L103" s="34"/>
    </row>
    <row r="104" spans="1:12" ht="18" customHeight="1" x14ac:dyDescent="0.25">
      <c r="A104" s="34"/>
      <c r="B104" s="171"/>
      <c r="C104" s="172"/>
      <c r="D104" s="172"/>
      <c r="E104" s="172"/>
      <c r="F104" s="172"/>
      <c r="G104" s="172"/>
      <c r="H104" s="172"/>
      <c r="I104" s="173"/>
      <c r="J104" s="178"/>
      <c r="K104" s="179"/>
      <c r="L104" s="34"/>
    </row>
    <row r="105" spans="1:12" ht="18" customHeight="1" x14ac:dyDescent="0.25">
      <c r="A105" s="34"/>
      <c r="B105" s="34"/>
      <c r="C105" s="34"/>
      <c r="D105" s="77"/>
      <c r="E105" s="34"/>
      <c r="F105" s="77"/>
      <c r="G105" s="34"/>
      <c r="H105" s="77"/>
      <c r="I105" s="52" t="s">
        <v>925</v>
      </c>
      <c r="J105" s="252" t="str">
        <f>IFERROR(IF(OR($J$99,$J$100,$J$101,$J$102,$J$103,$J$104)="","",SUM($J$99:$J$104)),"")</f>
        <v/>
      </c>
      <c r="K105" s="252"/>
      <c r="L105" s="34"/>
    </row>
    <row r="106" spans="1:12" ht="18" customHeight="1" x14ac:dyDescent="0.2">
      <c r="A106" s="14"/>
      <c r="B106" s="9" t="s">
        <v>341</v>
      </c>
      <c r="C106" s="1"/>
      <c r="D106" s="1"/>
      <c r="E106" s="1"/>
      <c r="F106" s="201"/>
      <c r="G106" s="201"/>
      <c r="H106" s="201"/>
      <c r="I106" s="201"/>
      <c r="J106" s="202" t="s">
        <v>1</v>
      </c>
      <c r="K106" s="202"/>
      <c r="L106" s="14"/>
    </row>
    <row r="107" spans="1:12" ht="18" customHeight="1" x14ac:dyDescent="0.25">
      <c r="A107" s="34"/>
      <c r="B107" s="171"/>
      <c r="C107" s="172"/>
      <c r="D107" s="172"/>
      <c r="E107" s="172"/>
      <c r="F107" s="172"/>
      <c r="G107" s="172"/>
      <c r="H107" s="172"/>
      <c r="I107" s="173"/>
      <c r="J107" s="178"/>
      <c r="K107" s="179"/>
      <c r="L107" s="34"/>
    </row>
    <row r="108" spans="1:12" ht="18" customHeight="1" x14ac:dyDescent="0.25">
      <c r="A108" s="34"/>
      <c r="B108" s="171"/>
      <c r="C108" s="172"/>
      <c r="D108" s="172"/>
      <c r="E108" s="172"/>
      <c r="F108" s="172"/>
      <c r="G108" s="172"/>
      <c r="H108" s="172"/>
      <c r="I108" s="173"/>
      <c r="J108" s="178"/>
      <c r="K108" s="179"/>
      <c r="L108" s="34"/>
    </row>
    <row r="109" spans="1:12" ht="18" customHeight="1" x14ac:dyDescent="0.25">
      <c r="A109" s="34"/>
      <c r="B109" s="171"/>
      <c r="C109" s="172"/>
      <c r="D109" s="172"/>
      <c r="E109" s="172"/>
      <c r="F109" s="172"/>
      <c r="G109" s="172"/>
      <c r="H109" s="172"/>
      <c r="I109" s="173"/>
      <c r="J109" s="178"/>
      <c r="K109" s="179"/>
      <c r="L109" s="34"/>
    </row>
    <row r="110" spans="1:12" ht="18" customHeight="1" x14ac:dyDescent="0.25">
      <c r="A110" s="34"/>
      <c r="B110" s="34"/>
      <c r="C110" s="34"/>
      <c r="D110" s="77"/>
      <c r="E110" s="34"/>
      <c r="F110" s="77"/>
      <c r="G110" s="34"/>
      <c r="H110" s="77"/>
      <c r="I110" s="52" t="s">
        <v>926</v>
      </c>
      <c r="J110" s="252" t="str">
        <f>IFERROR(IF(OR($J$107,$J$108,$J$109)="","",SUM($J$107:$K$109)),"")</f>
        <v/>
      </c>
      <c r="K110" s="252"/>
      <c r="L110" s="34"/>
    </row>
    <row r="111" spans="1:12" ht="12" customHeight="1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</row>
    <row r="112" spans="1:12" ht="18" customHeight="1" thickBot="1" x14ac:dyDescent="0.3">
      <c r="A112" s="34"/>
      <c r="B112" s="253" t="s">
        <v>364</v>
      </c>
      <c r="C112" s="253"/>
      <c r="D112" s="253"/>
      <c r="E112" s="253"/>
      <c r="F112" s="253"/>
      <c r="G112" s="253"/>
      <c r="H112" s="253"/>
      <c r="I112" s="244" t="str">
        <f>IFERROR(ROUNDDOWN(IF(OR($I$58,$I$96,$J$105,$J$110)="","",SUM($I$58,$I$96,$J$105,$J$110)),0),"")</f>
        <v/>
      </c>
      <c r="J112" s="244"/>
      <c r="K112" s="244"/>
      <c r="L112" s="34"/>
    </row>
    <row r="113" spans="1:12" ht="12" customHeight="1" thickTop="1" x14ac:dyDescent="0.25">
      <c r="A113" s="34"/>
      <c r="B113" s="103"/>
      <c r="C113" s="103"/>
      <c r="D113" s="103"/>
      <c r="E113" s="103"/>
      <c r="F113" s="103"/>
      <c r="G113" s="103"/>
      <c r="H113" s="103"/>
      <c r="I113" s="103"/>
      <c r="J113" s="104"/>
      <c r="K113" s="104"/>
      <c r="L113" s="34"/>
    </row>
    <row r="114" spans="1:12" ht="12" customHeight="1" x14ac:dyDescent="0.25">
      <c r="A114" s="34"/>
      <c r="B114" s="105"/>
      <c r="C114" s="105"/>
      <c r="D114" s="105"/>
      <c r="E114" s="105"/>
      <c r="F114" s="105"/>
      <c r="G114" s="105"/>
      <c r="H114" s="105"/>
      <c r="I114" s="105"/>
      <c r="J114" s="106"/>
      <c r="K114" s="106"/>
      <c r="L114" s="34"/>
    </row>
    <row r="115" spans="1:12" ht="24" customHeight="1" x14ac:dyDescent="0.25">
      <c r="A115" s="14"/>
      <c r="B115" s="241" t="s">
        <v>941</v>
      </c>
      <c r="C115" s="241"/>
      <c r="D115" s="241"/>
      <c r="E115" s="241"/>
      <c r="F115" s="241"/>
      <c r="G115" s="241"/>
      <c r="H115" s="241"/>
      <c r="I115" s="241"/>
      <c r="J115" s="241"/>
      <c r="K115" s="241"/>
      <c r="L115" s="14"/>
    </row>
    <row r="116" spans="1:12" ht="24" customHeight="1" x14ac:dyDescent="0.25">
      <c r="A116" s="14"/>
      <c r="B116" s="184" t="s">
        <v>695</v>
      </c>
      <c r="C116" s="184"/>
      <c r="D116" s="184"/>
      <c r="E116" s="184"/>
      <c r="F116" s="184"/>
      <c r="G116" s="184"/>
      <c r="H116" s="184"/>
      <c r="I116" s="184"/>
      <c r="J116" s="184"/>
      <c r="K116" s="184"/>
      <c r="L116" s="14"/>
    </row>
    <row r="117" spans="1:12" ht="18" customHeight="1" x14ac:dyDescent="0.25">
      <c r="A117" s="14"/>
      <c r="B117" s="122"/>
      <c r="C117" s="122"/>
      <c r="D117" s="122"/>
      <c r="E117" s="122"/>
      <c r="F117" s="122"/>
      <c r="G117" s="122"/>
      <c r="H117" s="122"/>
      <c r="I117" s="122"/>
      <c r="J117" s="14"/>
      <c r="K117" s="14"/>
      <c r="L117" s="14"/>
    </row>
    <row r="118" spans="1:12" ht="18" customHeight="1" x14ac:dyDescent="0.25">
      <c r="A118" s="14"/>
      <c r="B118" s="90" t="s">
        <v>924</v>
      </c>
      <c r="C118" s="14"/>
      <c r="D118" s="14"/>
      <c r="E118" s="14"/>
      <c r="F118" s="14"/>
      <c r="G118" s="14"/>
      <c r="H118" s="14"/>
      <c r="I118" s="14"/>
      <c r="J118" s="14"/>
      <c r="K118" s="14"/>
      <c r="L118" s="14"/>
    </row>
    <row r="119" spans="1:12" ht="18" customHeight="1" x14ac:dyDescent="0.2">
      <c r="A119" s="14"/>
      <c r="B119" s="12" t="s">
        <v>927</v>
      </c>
      <c r="C119" s="14"/>
      <c r="D119" s="14"/>
      <c r="E119" s="19"/>
      <c r="F119" s="19"/>
      <c r="G119" s="19"/>
      <c r="H119" s="164" t="str">
        <f>IF($I$112="","",$I$112)</f>
        <v/>
      </c>
      <c r="I119" s="164"/>
      <c r="J119" s="164"/>
      <c r="K119" s="70"/>
      <c r="L119" s="14"/>
    </row>
    <row r="120" spans="1:12" ht="18" customHeight="1" x14ac:dyDescent="0.2">
      <c r="A120" s="14"/>
      <c r="B120" s="12" t="s">
        <v>928</v>
      </c>
      <c r="C120" s="14"/>
      <c r="D120" s="14"/>
      <c r="E120" s="19"/>
      <c r="F120" s="19"/>
      <c r="G120" s="19"/>
      <c r="H120" s="164" t="str">
        <f>IFERROR(ROUNDDOWN(IF(($I$112*0.1)&lt;15000,15000,$I$112*0.1),0),"")</f>
        <v/>
      </c>
      <c r="I120" s="164"/>
      <c r="J120" s="164"/>
      <c r="K120" s="14"/>
      <c r="L120" s="14"/>
    </row>
    <row r="121" spans="1:12" ht="18" customHeight="1" thickBot="1" x14ac:dyDescent="0.25">
      <c r="A121" s="14"/>
      <c r="B121" s="90" t="s">
        <v>821</v>
      </c>
      <c r="C121" s="1"/>
      <c r="D121" s="1"/>
      <c r="E121" s="19"/>
      <c r="F121" s="19"/>
      <c r="G121" s="19"/>
      <c r="H121" s="165" t="str">
        <f>IFERROR(MAX(0,(ROUND(ROUNDUP(IF($H$119="","",$H$119-$H$120),0),0))),"")</f>
        <v/>
      </c>
      <c r="I121" s="165"/>
      <c r="J121" s="165"/>
      <c r="K121" s="14"/>
      <c r="L121" s="14"/>
    </row>
    <row r="122" spans="1:12" ht="12" customHeight="1" thickTop="1" x14ac:dyDescent="0.2">
      <c r="A122" s="14"/>
      <c r="B122" s="123"/>
      <c r="C122" s="124"/>
      <c r="D122" s="124"/>
      <c r="E122" s="125"/>
      <c r="F122" s="125"/>
      <c r="G122" s="125"/>
      <c r="H122" s="126"/>
      <c r="I122" s="126"/>
      <c r="J122" s="126"/>
      <c r="K122" s="59"/>
      <c r="L122" s="14"/>
    </row>
    <row r="123" spans="1:12" ht="12" customHeight="1" x14ac:dyDescent="0.2">
      <c r="A123" s="14"/>
      <c r="B123" s="90"/>
      <c r="C123" s="1"/>
      <c r="D123" s="1"/>
      <c r="E123" s="19"/>
      <c r="F123" s="19"/>
      <c r="G123" s="19"/>
      <c r="H123" s="127"/>
      <c r="I123" s="127"/>
      <c r="J123" s="127"/>
      <c r="K123" s="14"/>
      <c r="L123" s="14"/>
    </row>
    <row r="124" spans="1:12" ht="12" customHeight="1" x14ac:dyDescent="0.2">
      <c r="A124" s="14"/>
      <c r="B124" s="123"/>
      <c r="C124" s="124"/>
      <c r="D124" s="124"/>
      <c r="E124" s="125"/>
      <c r="F124" s="125"/>
      <c r="G124" s="125"/>
      <c r="H124" s="126"/>
      <c r="I124" s="126"/>
      <c r="J124" s="126"/>
      <c r="K124" s="59"/>
      <c r="L124" s="14"/>
    </row>
    <row r="125" spans="1:12" ht="12" customHeight="1" x14ac:dyDescent="0.2">
      <c r="A125" s="14"/>
      <c r="B125" s="1"/>
      <c r="C125" s="1"/>
      <c r="D125" s="1"/>
      <c r="E125" s="19"/>
      <c r="F125" s="19"/>
      <c r="G125" s="19"/>
      <c r="H125" s="14"/>
      <c r="I125" s="14"/>
      <c r="J125" s="14"/>
      <c r="K125" s="14"/>
      <c r="L125" s="14"/>
    </row>
    <row r="126" spans="1:12" ht="18" customHeight="1" x14ac:dyDescent="0.25">
      <c r="A126" s="14"/>
      <c r="B126" s="166" t="s">
        <v>373</v>
      </c>
      <c r="C126" s="166"/>
      <c r="D126" s="166"/>
      <c r="E126" s="166"/>
      <c r="F126" s="166"/>
      <c r="G126" s="166"/>
      <c r="H126" s="166"/>
      <c r="I126" s="166"/>
      <c r="J126" s="166"/>
      <c r="K126" s="166"/>
      <c r="L126" s="14"/>
    </row>
    <row r="127" spans="1:12" ht="21.95" customHeight="1" x14ac:dyDescent="0.25">
      <c r="A127" s="14"/>
      <c r="B127" s="167" t="s">
        <v>377</v>
      </c>
      <c r="C127" s="167"/>
      <c r="D127" s="167"/>
      <c r="E127" s="167"/>
      <c r="F127" s="167"/>
      <c r="G127" s="167"/>
      <c r="H127" s="167"/>
      <c r="I127" s="167"/>
      <c r="J127" s="167"/>
      <c r="K127" s="167"/>
      <c r="L127" s="14"/>
    </row>
    <row r="128" spans="1:12" ht="7.9" customHeight="1" x14ac:dyDescent="0.2">
      <c r="A128" s="14"/>
      <c r="B128" s="109"/>
      <c r="C128" s="110"/>
      <c r="D128" s="111"/>
      <c r="E128" s="110"/>
      <c r="F128" s="12"/>
      <c r="G128" s="12"/>
      <c r="H128" s="12"/>
      <c r="I128" s="12"/>
      <c r="J128" s="12"/>
      <c r="K128" s="12"/>
      <c r="L128" s="14"/>
    </row>
    <row r="129" spans="1:12" ht="18" customHeight="1" x14ac:dyDescent="0.25">
      <c r="A129" s="14"/>
      <c r="B129" s="166" t="s">
        <v>374</v>
      </c>
      <c r="C129" s="166"/>
      <c r="D129" s="166"/>
      <c r="E129" s="166"/>
      <c r="F129" s="166"/>
      <c r="G129" s="166"/>
      <c r="H129" s="166"/>
      <c r="I129" s="166"/>
      <c r="J129" s="166"/>
      <c r="K129" s="166"/>
      <c r="L129" s="14"/>
    </row>
    <row r="130" spans="1:12" ht="50.1" customHeight="1" x14ac:dyDescent="0.25">
      <c r="A130" s="14"/>
      <c r="B130" s="167" t="s">
        <v>375</v>
      </c>
      <c r="C130" s="167"/>
      <c r="D130" s="167"/>
      <c r="E130" s="167"/>
      <c r="F130" s="167"/>
      <c r="G130" s="167"/>
      <c r="H130" s="167"/>
      <c r="I130" s="167"/>
      <c r="J130" s="167"/>
      <c r="K130" s="167"/>
      <c r="L130" s="14"/>
    </row>
    <row r="131" spans="1:12" ht="7.9" customHeight="1" x14ac:dyDescent="0.2">
      <c r="A131" s="14"/>
      <c r="B131" s="109"/>
      <c r="C131" s="110"/>
      <c r="D131" s="111"/>
      <c r="E131" s="110"/>
      <c r="F131" s="12"/>
      <c r="G131" s="12"/>
      <c r="H131" s="12"/>
      <c r="I131" s="12"/>
      <c r="J131" s="12"/>
      <c r="K131" s="12"/>
      <c r="L131" s="14"/>
    </row>
    <row r="132" spans="1:12" ht="18" customHeight="1" x14ac:dyDescent="0.25">
      <c r="A132" s="14"/>
      <c r="B132" s="166" t="s">
        <v>376</v>
      </c>
      <c r="C132" s="166"/>
      <c r="D132" s="166"/>
      <c r="E132" s="166"/>
      <c r="F132" s="166"/>
      <c r="G132" s="166"/>
      <c r="H132" s="166"/>
      <c r="I132" s="166"/>
      <c r="J132" s="166"/>
      <c r="K132" s="166"/>
      <c r="L132" s="14"/>
    </row>
    <row r="133" spans="1:12" ht="39.950000000000003" customHeight="1" x14ac:dyDescent="0.25">
      <c r="A133" s="14"/>
      <c r="B133" s="167" t="s">
        <v>378</v>
      </c>
      <c r="C133" s="167"/>
      <c r="D133" s="167"/>
      <c r="E133" s="167"/>
      <c r="F133" s="167"/>
      <c r="G133" s="167"/>
      <c r="H133" s="167"/>
      <c r="I133" s="167"/>
      <c r="J133" s="167"/>
      <c r="K133" s="167"/>
      <c r="L133" s="14"/>
    </row>
    <row r="134" spans="1:12" ht="7.9" customHeight="1" x14ac:dyDescent="0.25">
      <c r="A134" s="14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4"/>
    </row>
    <row r="135" spans="1:12" ht="30" customHeight="1" x14ac:dyDescent="0.25">
      <c r="A135" s="14"/>
      <c r="B135" s="168" t="s">
        <v>901</v>
      </c>
      <c r="C135" s="168"/>
      <c r="D135" s="168"/>
      <c r="E135" s="168"/>
      <c r="F135" s="168"/>
      <c r="G135" s="168"/>
      <c r="H135" s="168"/>
      <c r="I135" s="168"/>
      <c r="J135" s="168"/>
      <c r="K135" s="168"/>
      <c r="L135" s="14"/>
    </row>
    <row r="136" spans="1:12" ht="30" customHeight="1" x14ac:dyDescent="0.25">
      <c r="A136" s="14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4"/>
    </row>
    <row r="137" spans="1:12" ht="18" customHeight="1" x14ac:dyDescent="0.2">
      <c r="A137" s="14"/>
      <c r="B137" s="39" t="s">
        <v>907</v>
      </c>
      <c r="C137" s="14"/>
      <c r="D137" s="14"/>
      <c r="E137" s="14"/>
      <c r="F137" s="14"/>
      <c r="G137" s="14"/>
      <c r="H137" s="14"/>
      <c r="I137" s="14"/>
      <c r="J137" s="14"/>
      <c r="K137" s="14"/>
      <c r="L137" s="14"/>
    </row>
    <row r="138" spans="1:12" ht="18" customHeight="1" x14ac:dyDescent="0.2">
      <c r="A138" s="14"/>
      <c r="B138" s="40" t="s">
        <v>366</v>
      </c>
      <c r="C138" s="56"/>
      <c r="D138" s="56"/>
      <c r="E138" s="56"/>
      <c r="F138" s="153" t="s">
        <v>3</v>
      </c>
      <c r="G138" s="14"/>
      <c r="H138" s="14"/>
      <c r="I138" s="14"/>
      <c r="J138" s="14"/>
      <c r="K138" s="14"/>
      <c r="L138" s="14"/>
    </row>
    <row r="139" spans="1:12" ht="10.9" customHeight="1" x14ac:dyDescent="0.2">
      <c r="A139" s="14"/>
      <c r="B139" s="112"/>
      <c r="C139" s="112"/>
      <c r="D139" s="112"/>
      <c r="E139" s="112"/>
      <c r="F139" s="154" t="s">
        <v>4</v>
      </c>
      <c r="G139" s="14"/>
      <c r="H139" s="14"/>
      <c r="I139" s="14"/>
      <c r="J139" s="14"/>
      <c r="K139" s="14"/>
      <c r="L139" s="14"/>
    </row>
    <row r="140" spans="1:12" ht="12" customHeight="1" x14ac:dyDescent="0.2">
      <c r="A140" s="14"/>
      <c r="B140" s="183" t="s">
        <v>906</v>
      </c>
      <c r="C140" s="183"/>
      <c r="D140" s="183"/>
      <c r="E140" s="113"/>
      <c r="F140" s="113"/>
      <c r="G140" s="113"/>
      <c r="H140" s="113"/>
      <c r="I140" s="113"/>
      <c r="J140" s="113"/>
      <c r="K140" s="113"/>
      <c r="L140" s="14"/>
    </row>
    <row r="141" spans="1:12" ht="16.149999999999999" customHeight="1" x14ac:dyDescent="0.25">
      <c r="A141" s="14"/>
      <c r="B141" s="34"/>
      <c r="C141" s="12"/>
      <c r="D141" s="14"/>
      <c r="E141" s="14"/>
      <c r="F141" s="169"/>
      <c r="G141" s="169"/>
      <c r="H141" s="169"/>
      <c r="I141" s="169"/>
      <c r="J141" s="169"/>
      <c r="K141" s="169"/>
      <c r="L141" s="14"/>
    </row>
    <row r="142" spans="1:12" ht="16.149999999999999" customHeight="1" x14ac:dyDescent="0.2">
      <c r="A142" s="14"/>
      <c r="B142" s="114"/>
      <c r="C142" s="12"/>
      <c r="D142" s="14"/>
      <c r="E142" s="2"/>
      <c r="F142" s="169"/>
      <c r="G142" s="169"/>
      <c r="H142" s="169"/>
      <c r="I142" s="169"/>
      <c r="J142" s="169"/>
      <c r="K142" s="169"/>
      <c r="L142" s="14"/>
    </row>
    <row r="143" spans="1:12" ht="16.149999999999999" customHeight="1" x14ac:dyDescent="0.2">
      <c r="A143" s="14"/>
      <c r="B143" s="115" t="s">
        <v>26</v>
      </c>
      <c r="C143" s="12"/>
      <c r="D143" s="14"/>
      <c r="E143" s="2"/>
      <c r="F143" s="169"/>
      <c r="G143" s="169"/>
      <c r="H143" s="169"/>
      <c r="I143" s="169"/>
      <c r="J143" s="169"/>
      <c r="K143" s="169"/>
      <c r="L143" s="14"/>
    </row>
    <row r="144" spans="1:12" ht="12" customHeight="1" x14ac:dyDescent="0.2">
      <c r="A144" s="14"/>
      <c r="B144" s="6" t="s">
        <v>953</v>
      </c>
      <c r="C144" s="12"/>
      <c r="D144" s="14"/>
      <c r="E144" s="2"/>
      <c r="F144" s="170"/>
      <c r="G144" s="170"/>
      <c r="H144" s="170"/>
      <c r="I144" s="170"/>
      <c r="J144" s="170"/>
      <c r="K144" s="170"/>
      <c r="L144" s="14"/>
    </row>
    <row r="145" spans="1:12" ht="18" customHeight="1" x14ac:dyDescent="0.2">
      <c r="A145" s="14"/>
      <c r="B145" s="162"/>
      <c r="C145" s="162"/>
      <c r="D145" s="162"/>
      <c r="E145" s="2"/>
      <c r="F145" s="163" t="str">
        <f>IF($B$140="Rapport eingesehen, cc","Conradin Caduff, Leiter Feuerwehr",IF($B$140="Rapport eingesehen, ra","Ricardo Arpagaus, stv. Leiter Feuerwehr",""))</f>
        <v/>
      </c>
      <c r="G145" s="163"/>
      <c r="H145" s="163"/>
      <c r="I145" s="163"/>
      <c r="J145" s="163"/>
      <c r="K145" s="163"/>
      <c r="L145" s="14"/>
    </row>
    <row r="146" spans="1:12" s="34" customFormat="1" ht="18" customHeight="1" x14ac:dyDescent="0.25"/>
    <row r="147" spans="1:12" s="34" customFormat="1" ht="18" customHeight="1" x14ac:dyDescent="0.25">
      <c r="B147" s="128"/>
    </row>
    <row r="148" spans="1:12" ht="18" customHeight="1" x14ac:dyDescent="0.25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</row>
  </sheetData>
  <sheetProtection algorithmName="SHA-512" hashValue="bgPNKEuH19nMBlyGq8mKfaDmzqOUwHVblqHvGeN6GxNLNws+7zhdiXs3PJlgfya8tRH/r2RRrjti4Djs/xWahQ==" saltValue="QwPdt+ECIQJFQfZ7s99nCw==" spinCount="100000" sheet="1" objects="1" scenarios="1" selectLockedCells="1"/>
  <mergeCells count="248">
    <mergeCell ref="J73:K73"/>
    <mergeCell ref="J84:K84"/>
    <mergeCell ref="B130:K130"/>
    <mergeCell ref="J91:K91"/>
    <mergeCell ref="F92:G92"/>
    <mergeCell ref="H92:I92"/>
    <mergeCell ref="J92:K92"/>
    <mergeCell ref="J88:K88"/>
    <mergeCell ref="H91:I91"/>
    <mergeCell ref="B91:E91"/>
    <mergeCell ref="F91:G91"/>
    <mergeCell ref="B90:E90"/>
    <mergeCell ref="F90:G90"/>
    <mergeCell ref="H90:I90"/>
    <mergeCell ref="J90:K90"/>
    <mergeCell ref="F89:G89"/>
    <mergeCell ref="H89:I89"/>
    <mergeCell ref="J89:K89"/>
    <mergeCell ref="J106:K106"/>
    <mergeCell ref="J110:K110"/>
    <mergeCell ref="J107:K107"/>
    <mergeCell ref="J103:K103"/>
    <mergeCell ref="J105:K105"/>
    <mergeCell ref="B112:H112"/>
    <mergeCell ref="I112:K112"/>
    <mergeCell ref="B63:E63"/>
    <mergeCell ref="D62:E62"/>
    <mergeCell ref="F55:G55"/>
    <mergeCell ref="H55:I55"/>
    <mergeCell ref="B86:E86"/>
    <mergeCell ref="F86:G86"/>
    <mergeCell ref="H86:I86"/>
    <mergeCell ref="J63:K63"/>
    <mergeCell ref="J64:K64"/>
    <mergeCell ref="F63:G63"/>
    <mergeCell ref="H63:I63"/>
    <mergeCell ref="F62:G62"/>
    <mergeCell ref="J66:K66"/>
    <mergeCell ref="H72:I72"/>
    <mergeCell ref="J72:K72"/>
    <mergeCell ref="D67:E67"/>
    <mergeCell ref="J77:K77"/>
    <mergeCell ref="F73:G73"/>
    <mergeCell ref="J80:K80"/>
    <mergeCell ref="H75:I75"/>
    <mergeCell ref="J75:K75"/>
    <mergeCell ref="J76:K76"/>
    <mergeCell ref="H77:I77"/>
    <mergeCell ref="B115:K115"/>
    <mergeCell ref="B127:K127"/>
    <mergeCell ref="J67:K67"/>
    <mergeCell ref="J68:K68"/>
    <mergeCell ref="F69:K69"/>
    <mergeCell ref="F70:G70"/>
    <mergeCell ref="I70:J70"/>
    <mergeCell ref="F71:G71"/>
    <mergeCell ref="I71:J71"/>
    <mergeCell ref="F78:G78"/>
    <mergeCell ref="H78:I78"/>
    <mergeCell ref="J78:K78"/>
    <mergeCell ref="F79:G79"/>
    <mergeCell ref="B78:E78"/>
    <mergeCell ref="B79:E79"/>
    <mergeCell ref="B77:E77"/>
    <mergeCell ref="J99:K99"/>
    <mergeCell ref="B85:E85"/>
    <mergeCell ref="C87:E87"/>
    <mergeCell ref="I96:K96"/>
    <mergeCell ref="J85:K85"/>
    <mergeCell ref="F77:G77"/>
    <mergeCell ref="J79:K79"/>
    <mergeCell ref="F72:G72"/>
    <mergeCell ref="F37:G37"/>
    <mergeCell ref="H37:I37"/>
    <mergeCell ref="H54:I54"/>
    <mergeCell ref="F46:G46"/>
    <mergeCell ref="B40:E40"/>
    <mergeCell ref="C49:E49"/>
    <mergeCell ref="J29:K29"/>
    <mergeCell ref="F30:I30"/>
    <mergeCell ref="F33:G33"/>
    <mergeCell ref="J37:K37"/>
    <mergeCell ref="H40:I40"/>
    <mergeCell ref="J40:K40"/>
    <mergeCell ref="F42:G42"/>
    <mergeCell ref="H42:I42"/>
    <mergeCell ref="H47:I47"/>
    <mergeCell ref="J47:K47"/>
    <mergeCell ref="F47:G47"/>
    <mergeCell ref="J50:K50"/>
    <mergeCell ref="J46:K46"/>
    <mergeCell ref="H46:I46"/>
    <mergeCell ref="J52:K52"/>
    <mergeCell ref="H48:I48"/>
    <mergeCell ref="F52:G52"/>
    <mergeCell ref="B47:E47"/>
    <mergeCell ref="C3:E3"/>
    <mergeCell ref="B41:E41"/>
    <mergeCell ref="H41:I41"/>
    <mergeCell ref="F41:G41"/>
    <mergeCell ref="J41:K41"/>
    <mergeCell ref="B38:E38"/>
    <mergeCell ref="J30:K30"/>
    <mergeCell ref="J31:K31"/>
    <mergeCell ref="J27:K27"/>
    <mergeCell ref="B26:E26"/>
    <mergeCell ref="C4:E4"/>
    <mergeCell ref="F38:G38"/>
    <mergeCell ref="H38:I38"/>
    <mergeCell ref="J38:K38"/>
    <mergeCell ref="C14:K14"/>
    <mergeCell ref="C16:K16"/>
    <mergeCell ref="C17:K17"/>
    <mergeCell ref="C18:K18"/>
    <mergeCell ref="C19:K19"/>
    <mergeCell ref="C8:K8"/>
    <mergeCell ref="C9:E9"/>
    <mergeCell ref="I4:K4"/>
    <mergeCell ref="C21:F21"/>
    <mergeCell ref="F26:G26"/>
    <mergeCell ref="H26:I26"/>
    <mergeCell ref="J26:K26"/>
    <mergeCell ref="D25:E25"/>
    <mergeCell ref="F25:G25"/>
    <mergeCell ref="C11:K11"/>
    <mergeCell ref="C12:K12"/>
    <mergeCell ref="C13:K13"/>
    <mergeCell ref="G9:K9"/>
    <mergeCell ref="B6:E6"/>
    <mergeCell ref="H21:K21"/>
    <mergeCell ref="H25:I25"/>
    <mergeCell ref="J25:K25"/>
    <mergeCell ref="C5:E5"/>
    <mergeCell ref="I5:K5"/>
    <mergeCell ref="D30:E30"/>
    <mergeCell ref="F32:K32"/>
    <mergeCell ref="J45:K45"/>
    <mergeCell ref="H44:I44"/>
    <mergeCell ref="J44:K44"/>
    <mergeCell ref="F44:G44"/>
    <mergeCell ref="J43:K43"/>
    <mergeCell ref="D27:E27"/>
    <mergeCell ref="F29:I29"/>
    <mergeCell ref="B42:E42"/>
    <mergeCell ref="B44:E44"/>
    <mergeCell ref="B43:E43"/>
    <mergeCell ref="H43:I43"/>
    <mergeCell ref="F43:G43"/>
    <mergeCell ref="B39:E39"/>
    <mergeCell ref="H39:I39"/>
    <mergeCell ref="I33:J33"/>
    <mergeCell ref="F36:G36"/>
    <mergeCell ref="F39:G39"/>
    <mergeCell ref="J39:K39"/>
    <mergeCell ref="J42:K42"/>
    <mergeCell ref="F40:G40"/>
    <mergeCell ref="H74:I74"/>
    <mergeCell ref="H79:I79"/>
    <mergeCell ref="B76:E76"/>
    <mergeCell ref="B73:E73"/>
    <mergeCell ref="H73:I73"/>
    <mergeCell ref="D92:E92"/>
    <mergeCell ref="F67:I67"/>
    <mergeCell ref="B108:I108"/>
    <mergeCell ref="F85:G85"/>
    <mergeCell ref="H85:I85"/>
    <mergeCell ref="F87:G87"/>
    <mergeCell ref="H87:I87"/>
    <mergeCell ref="J94:K94"/>
    <mergeCell ref="B99:I99"/>
    <mergeCell ref="B100:I100"/>
    <mergeCell ref="B101:I101"/>
    <mergeCell ref="B98:E98"/>
    <mergeCell ref="H98:I98"/>
    <mergeCell ref="J109:K109"/>
    <mergeCell ref="J98:K98"/>
    <mergeCell ref="J100:K100"/>
    <mergeCell ref="J108:K108"/>
    <mergeCell ref="F106:G106"/>
    <mergeCell ref="H106:I106"/>
    <mergeCell ref="F98:G98"/>
    <mergeCell ref="B96:H96"/>
    <mergeCell ref="J104:K104"/>
    <mergeCell ref="B58:H58"/>
    <mergeCell ref="I58:K58"/>
    <mergeCell ref="F51:G51"/>
    <mergeCell ref="H51:I51"/>
    <mergeCell ref="J51:K51"/>
    <mergeCell ref="F49:G49"/>
    <mergeCell ref="J48:K48"/>
    <mergeCell ref="J49:K49"/>
    <mergeCell ref="F48:G48"/>
    <mergeCell ref="H49:I49"/>
    <mergeCell ref="B52:E52"/>
    <mergeCell ref="B53:E53"/>
    <mergeCell ref="J55:K55"/>
    <mergeCell ref="J56:K56"/>
    <mergeCell ref="B48:E48"/>
    <mergeCell ref="J54:K54"/>
    <mergeCell ref="F54:G54"/>
    <mergeCell ref="F34:G34"/>
    <mergeCell ref="I34:J34"/>
    <mergeCell ref="I36:J36"/>
    <mergeCell ref="F53:G53"/>
    <mergeCell ref="B140:D140"/>
    <mergeCell ref="B116:K116"/>
    <mergeCell ref="J86:K86"/>
    <mergeCell ref="J74:K74"/>
    <mergeCell ref="B75:E75"/>
    <mergeCell ref="F75:G75"/>
    <mergeCell ref="F76:G76"/>
    <mergeCell ref="H76:I76"/>
    <mergeCell ref="H52:I52"/>
    <mergeCell ref="H53:I53"/>
    <mergeCell ref="B74:E74"/>
    <mergeCell ref="F74:G74"/>
    <mergeCell ref="C64:E64"/>
    <mergeCell ref="G66:I66"/>
    <mergeCell ref="H62:I62"/>
    <mergeCell ref="J62:K62"/>
    <mergeCell ref="D93:E93"/>
    <mergeCell ref="D54:E54"/>
    <mergeCell ref="D55:E55"/>
    <mergeCell ref="J53:K53"/>
    <mergeCell ref="J87:K87"/>
    <mergeCell ref="F84:G84"/>
    <mergeCell ref="H84:I84"/>
    <mergeCell ref="B145:D145"/>
    <mergeCell ref="F145:K145"/>
    <mergeCell ref="H119:J119"/>
    <mergeCell ref="H120:J120"/>
    <mergeCell ref="H121:J121"/>
    <mergeCell ref="B126:K126"/>
    <mergeCell ref="B129:K129"/>
    <mergeCell ref="B132:K132"/>
    <mergeCell ref="B133:K133"/>
    <mergeCell ref="B135:K135"/>
    <mergeCell ref="F141:K144"/>
    <mergeCell ref="B109:I109"/>
    <mergeCell ref="F93:G93"/>
    <mergeCell ref="H93:I93"/>
    <mergeCell ref="J93:K93"/>
    <mergeCell ref="B102:I102"/>
    <mergeCell ref="B103:I103"/>
    <mergeCell ref="B104:I104"/>
    <mergeCell ref="B107:I107"/>
    <mergeCell ref="J101:K101"/>
    <mergeCell ref="J102:K102"/>
  </mergeCells>
  <phoneticPr fontId="5" type="noConversion"/>
  <conditionalFormatting sqref="F69:F70">
    <cfRule type="expression" dxfId="50" priority="5">
      <formula>F69=0</formula>
    </cfRule>
  </conditionalFormatting>
  <conditionalFormatting sqref="H43:H45">
    <cfRule type="expression" dxfId="49" priority="19">
      <formula>H43=0</formula>
    </cfRule>
  </conditionalFormatting>
  <conditionalFormatting sqref="H55">
    <cfRule type="expression" dxfId="48" priority="6">
      <formula>H55=0</formula>
    </cfRule>
  </conditionalFormatting>
  <conditionalFormatting sqref="H77:H83">
    <cfRule type="expression" dxfId="47" priority="10">
      <formula>H77=0</formula>
    </cfRule>
  </conditionalFormatting>
  <conditionalFormatting sqref="H38:I41">
    <cfRule type="expression" dxfId="46" priority="58">
      <formula>H38=0</formula>
    </cfRule>
  </conditionalFormatting>
  <conditionalFormatting sqref="H73:I76">
    <cfRule type="expression" dxfId="45" priority="13">
      <formula>H73=0</formula>
    </cfRule>
  </conditionalFormatting>
  <conditionalFormatting sqref="H26:K26">
    <cfRule type="expression" dxfId="44" priority="47">
      <formula>H26=0</formula>
    </cfRule>
  </conditionalFormatting>
  <conditionalFormatting sqref="H63:K63">
    <cfRule type="expression" dxfId="43" priority="29">
      <formula>H63=0</formula>
    </cfRule>
  </conditionalFormatting>
  <conditionalFormatting sqref="J30:K30">
    <cfRule type="expression" dxfId="42" priority="46">
      <formula>J30=0</formula>
    </cfRule>
  </conditionalFormatting>
  <conditionalFormatting sqref="J31:K31">
    <cfRule type="expression" dxfId="41" priority="22">
      <formula>J31=0</formula>
    </cfRule>
  </conditionalFormatting>
  <conditionalFormatting sqref="J45:K45">
    <cfRule type="expression" dxfId="40" priority="20">
      <formula>J45=0</formula>
    </cfRule>
  </conditionalFormatting>
  <conditionalFormatting sqref="J50:K50">
    <cfRule type="expression" dxfId="39" priority="18">
      <formula>J50=0</formula>
    </cfRule>
  </conditionalFormatting>
  <conditionalFormatting sqref="J52:K53">
    <cfRule type="expression" dxfId="38" priority="17">
      <formula>J52=0</formula>
    </cfRule>
  </conditionalFormatting>
  <conditionalFormatting sqref="J56:K57 I58 J59:K60">
    <cfRule type="expression" dxfId="37" priority="102">
      <formula>I56=0</formula>
    </cfRule>
  </conditionalFormatting>
  <conditionalFormatting sqref="J64:K64">
    <cfRule type="expression" dxfId="36" priority="35">
      <formula>J64=0</formula>
    </cfRule>
  </conditionalFormatting>
  <conditionalFormatting sqref="J67:K67">
    <cfRule type="expression" dxfId="35" priority="4">
      <formula>J67=0</formula>
    </cfRule>
  </conditionalFormatting>
  <conditionalFormatting sqref="J68:K68">
    <cfRule type="expression" dxfId="34" priority="2">
      <formula>J68=0</formula>
    </cfRule>
  </conditionalFormatting>
  <conditionalFormatting sqref="J73:K79 J85:K87 H85:H88 H90:H93">
    <cfRule type="expression" dxfId="33" priority="16">
      <formula>H73=0</formula>
    </cfRule>
  </conditionalFormatting>
  <conditionalFormatting sqref="J88:K88">
    <cfRule type="expression" dxfId="32" priority="9">
      <formula>J88=0</formula>
    </cfRule>
  </conditionalFormatting>
  <conditionalFormatting sqref="J90:K93">
    <cfRule type="expression" dxfId="31" priority="8">
      <formula>J90=0</formula>
    </cfRule>
  </conditionalFormatting>
  <conditionalFormatting sqref="J97:K97">
    <cfRule type="expression" dxfId="30" priority="34">
      <formula>J97=0</formula>
    </cfRule>
  </conditionalFormatting>
  <conditionalFormatting sqref="J105:K105">
    <cfRule type="expression" dxfId="29" priority="72">
      <formula>J105=0</formula>
    </cfRule>
  </conditionalFormatting>
  <conditionalFormatting sqref="J110:K110">
    <cfRule type="expression" dxfId="28" priority="52">
      <formula>J110=0</formula>
    </cfRule>
  </conditionalFormatting>
  <dataValidations count="12">
    <dataValidation type="list" allowBlank="1" showInputMessage="1" showErrorMessage="1" sqref="E140:K140" xr:uid="{00000000-0002-0000-0000-000000000000}">
      <formula1>INDIRECT("tab_Kontrolle")</formula1>
    </dataValidation>
    <dataValidation type="list" allowBlank="1" showInputMessage="1" showErrorMessage="1" sqref="B140:D140" xr:uid="{00000000-0002-0000-0000-000001000000}">
      <formula1>INDIRECT("tab_Kontrollpersonal")</formula1>
    </dataValidation>
    <dataValidation allowBlank="1" showInputMessage="1" showErrorMessage="1" promptTitle="Weitere Fahrzeuge" prompt="Nur in Absprache mit der GVG Feuerwehr" sqref="F43:G43 F78:G78" xr:uid="{00000000-0002-0000-0000-000002000000}"/>
    <dataValidation allowBlank="1" showInputMessage="1" showErrorMessage="1" promptTitle="Preis weitere Fahrzeuge" prompt="In Absprache mit der GVG Feuerwehr" sqref="H43:I43 H78:I78" xr:uid="{00000000-0002-0000-0000-000003000000}"/>
    <dataValidation allowBlank="1" showInputMessage="1" showErrorMessage="1" promptTitle="Kilometerentschädigung" prompt="Nur angeordnete Fahrten mit einem privat Fahrzeug dürfen verrechnet werden" sqref="F44:G44 F79:G79" xr:uid="{00000000-0002-0000-0000-000004000000}"/>
    <dataValidation allowBlank="1" showInputMessage="1" showErrorMessage="1" promptTitle="Weitere Geräte" prompt="Nur in Absprache mit der GVG Feuerwehr" sqref="C49:E49 C87:E87" xr:uid="{00000000-0002-0000-0000-000005000000}"/>
    <dataValidation allowBlank="1" showInputMessage="1" showErrorMessage="1" promptTitle="Preis weitere Geräte" prompt="In Absprache mit der GVG Feuerwehr" sqref="H49:I49 H87:I87" xr:uid="{00000000-0002-0000-0000-000006000000}"/>
    <dataValidation allowBlank="1" showInputMessage="1" showErrorMessage="1" promptTitle="Diverses" prompt="Nur in Absprache mit der GVG Feuerwehr" sqref="F55:G55 F93:G93" xr:uid="{00000000-0002-0000-0000-000007000000}"/>
    <dataValidation allowBlank="1" showInputMessage="1" showErrorMessage="1" promptTitle="Preis diverses" prompt="In Absprache mit der GVG Feuerwehr" sqref="H55:I55 H93:I93" xr:uid="{00000000-0002-0000-0000-000008000000}"/>
    <dataValidation type="list" allowBlank="1" showErrorMessage="1" sqref="C11" xr:uid="{00000000-0002-0000-0000-00000A000000}">
      <formula1>INDIRECT("tab_AdressenFeuerwehren[Organisation]")</formula1>
    </dataValidation>
    <dataValidation allowBlank="1" showInputMessage="1" promptTitle="Hinweis" prompt="Diverses bezeichnen" sqref="D93:E93 D55:E55" xr:uid="{00000000-0002-0000-0000-00000B000000}"/>
    <dataValidation allowBlank="1" showInputMessage="1" promptTitle="Hinweis" prompt="Verbrauchs-material bezeichnen" sqref="D92:E92 D54:E54" xr:uid="{00000000-0002-0000-0000-00000C000000}"/>
  </dataValidations>
  <printOptions horizontalCentered="1"/>
  <pageMargins left="0.59055118110236227" right="0.39370078740157483" top="1.1023622047244095" bottom="0.59055118110236227" header="0.51181102362204722" footer="7.874015748031496E-2"/>
  <pageSetup paperSize="9" fitToWidth="0" fitToHeight="0" orientation="portrait"/>
  <headerFooter>
    <oddHeader>&amp;L&amp;G</oddHeader>
  </headerFooter>
  <rowBreaks count="3" manualBreakCount="3">
    <brk id="35" max="11" man="1"/>
    <brk id="82" max="11" man="1"/>
    <brk id="123" max="11" man="1"/>
  </rowBreaks>
  <drawing r:id="rId1"/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L164"/>
  <sheetViews>
    <sheetView showGridLines="0" zoomScale="160" zoomScaleNormal="160" zoomScaleSheetLayoutView="130" workbookViewId="0">
      <selection activeCell="G26" sqref="G26"/>
    </sheetView>
  </sheetViews>
  <sheetFormatPr baseColWidth="10" defaultColWidth="10.7109375" defaultRowHeight="18" customHeight="1" x14ac:dyDescent="0.25"/>
  <cols>
    <col min="1" max="1" width="1.5703125" style="57" customWidth="1"/>
    <col min="2" max="2" width="21.7109375" style="57" customWidth="1"/>
    <col min="3" max="5" width="6.7109375" style="57" customWidth="1"/>
    <col min="6" max="7" width="7.7109375" style="57" customWidth="1"/>
    <col min="8" max="9" width="6.7109375" style="57" customWidth="1"/>
    <col min="10" max="11" width="8.28515625" style="57" customWidth="1"/>
    <col min="12" max="12" width="1.5703125" style="57" customWidth="1"/>
    <col min="13" max="13" width="5.85546875" style="57" customWidth="1"/>
    <col min="14" max="16384" width="10.7109375" style="57"/>
  </cols>
  <sheetData>
    <row r="1" spans="1:12" ht="30" customHeight="1" x14ac:dyDescent="0.25">
      <c r="A1" s="14"/>
      <c r="B1" s="140" t="s">
        <v>954</v>
      </c>
      <c r="C1" s="56"/>
      <c r="D1" s="56"/>
      <c r="E1" s="56"/>
      <c r="F1" s="56"/>
      <c r="G1" s="56"/>
      <c r="H1" s="14"/>
      <c r="I1" s="14"/>
      <c r="J1" s="14"/>
      <c r="K1" s="14"/>
      <c r="L1" s="14"/>
    </row>
    <row r="2" spans="1:12" ht="18" customHeight="1" x14ac:dyDescent="0.25">
      <c r="A2" s="14"/>
      <c r="B2" s="7" t="s">
        <v>365</v>
      </c>
      <c r="C2" s="58"/>
      <c r="D2" s="58"/>
      <c r="E2" s="58"/>
      <c r="F2" s="58"/>
      <c r="G2" s="58"/>
      <c r="H2" s="59"/>
      <c r="I2" s="59"/>
      <c r="J2" s="59"/>
      <c r="K2" s="59"/>
      <c r="L2" s="14"/>
    </row>
    <row r="3" spans="1:12" ht="30" customHeight="1" x14ac:dyDescent="0.2">
      <c r="A3" s="14"/>
      <c r="B3" s="9" t="s">
        <v>27</v>
      </c>
      <c r="C3" s="232" t="s">
        <v>953</v>
      </c>
      <c r="D3" s="232"/>
      <c r="E3" s="232"/>
      <c r="F3" s="60"/>
      <c r="G3" s="14"/>
      <c r="H3" s="14"/>
      <c r="I3" s="34"/>
      <c r="J3" s="61"/>
      <c r="K3" s="60"/>
      <c r="L3" s="14"/>
    </row>
    <row r="4" spans="1:12" ht="18" customHeight="1" x14ac:dyDescent="0.25">
      <c r="A4" s="14"/>
      <c r="B4" s="62" t="s">
        <v>29</v>
      </c>
      <c r="C4" s="293" t="str">
        <f>IF(ER_EKV!$C$4="","",ER_EKV!$C$4)</f>
        <v/>
      </c>
      <c r="D4" s="294"/>
      <c r="E4" s="295"/>
      <c r="F4" s="63"/>
      <c r="G4" s="14"/>
      <c r="H4" s="64" t="s">
        <v>31</v>
      </c>
      <c r="I4" s="296" t="str">
        <f>IF(ER_EKV!$I4="","",ER_EKV!$I4)</f>
        <v/>
      </c>
      <c r="J4" s="297"/>
      <c r="K4" s="298"/>
      <c r="L4" s="14"/>
    </row>
    <row r="5" spans="1:12" ht="18" customHeight="1" x14ac:dyDescent="0.25">
      <c r="A5" s="14"/>
      <c r="B5" s="62" t="s">
        <v>342</v>
      </c>
      <c r="C5" s="296" t="str">
        <f>IF(ER_EKV!$C$5="","",ER_EKV!$C$5)</f>
        <v/>
      </c>
      <c r="D5" s="297"/>
      <c r="E5" s="298"/>
      <c r="F5" s="63"/>
      <c r="G5" s="34"/>
      <c r="H5" s="64" t="s">
        <v>30</v>
      </c>
      <c r="I5" s="296" t="str">
        <f>IF(ER_EKV!$I5="","",ER_EKV!$I5)</f>
        <v/>
      </c>
      <c r="J5" s="297"/>
      <c r="K5" s="298"/>
      <c r="L5" s="14"/>
    </row>
    <row r="6" spans="1:12" ht="30" customHeight="1" x14ac:dyDescent="0.2">
      <c r="A6" s="14"/>
      <c r="B6" s="230" t="s">
        <v>368</v>
      </c>
      <c r="C6" s="230"/>
      <c r="D6" s="230"/>
      <c r="E6" s="230"/>
      <c r="F6" s="65"/>
      <c r="G6" s="34"/>
      <c r="H6" s="66"/>
      <c r="I6" s="152" t="s">
        <v>955</v>
      </c>
      <c r="J6" s="66"/>
      <c r="K6" s="66"/>
      <c r="L6" s="14"/>
    </row>
    <row r="7" spans="1:12" ht="18" customHeight="1" x14ac:dyDescent="0.25">
      <c r="A7" s="14"/>
      <c r="B7" s="9" t="s">
        <v>28</v>
      </c>
      <c r="C7" s="14"/>
      <c r="D7" s="68"/>
      <c r="E7" s="1"/>
      <c r="F7" s="1"/>
      <c r="G7" s="14"/>
      <c r="H7" s="14"/>
      <c r="I7" s="68"/>
      <c r="J7" s="14"/>
      <c r="K7" s="14"/>
      <c r="L7" s="14"/>
    </row>
    <row r="8" spans="1:12" ht="18" customHeight="1" x14ac:dyDescent="0.25">
      <c r="A8" s="14"/>
      <c r="B8" s="62" t="s">
        <v>23</v>
      </c>
      <c r="C8" s="270" t="str">
        <f>IF(ER_EKV!$C$8="","",ER_EKV!$C$8)</f>
        <v/>
      </c>
      <c r="D8" s="271"/>
      <c r="E8" s="271"/>
      <c r="F8" s="271"/>
      <c r="G8" s="271"/>
      <c r="H8" s="271"/>
      <c r="I8" s="271"/>
      <c r="J8" s="271"/>
      <c r="K8" s="272"/>
      <c r="L8" s="14"/>
    </row>
    <row r="9" spans="1:12" ht="18" customHeight="1" x14ac:dyDescent="0.25">
      <c r="A9" s="14"/>
      <c r="B9" s="62" t="s">
        <v>24</v>
      </c>
      <c r="C9" s="270" t="str">
        <f>IF(ER_EKV!$C$9="","",ER_EKV!$C$9)</f>
        <v/>
      </c>
      <c r="D9" s="271"/>
      <c r="E9" s="272"/>
      <c r="F9" s="156" t="s">
        <v>12</v>
      </c>
      <c r="G9" s="291" t="str">
        <f>IF(ER_EKV!$G$9="","",ER_EKV!$G$9)</f>
        <v/>
      </c>
      <c r="H9" s="291"/>
      <c r="I9" s="291"/>
      <c r="J9" s="291"/>
      <c r="K9" s="292"/>
      <c r="L9" s="14"/>
    </row>
    <row r="10" spans="1:12" ht="30" customHeight="1" x14ac:dyDescent="0.25">
      <c r="A10" s="14"/>
      <c r="B10" s="9" t="s">
        <v>379</v>
      </c>
      <c r="C10" s="62"/>
      <c r="D10" s="48"/>
      <c r="E10" s="48"/>
      <c r="F10" s="34"/>
      <c r="G10" s="48"/>
      <c r="H10" s="48"/>
      <c r="I10" s="48"/>
      <c r="J10" s="48"/>
      <c r="K10" s="48"/>
      <c r="L10" s="14"/>
    </row>
    <row r="11" spans="1:12" ht="18" customHeight="1" x14ac:dyDescent="0.25">
      <c r="A11" s="14"/>
      <c r="B11" s="64" t="s">
        <v>279</v>
      </c>
      <c r="C11" s="270" t="str">
        <f>IF(ER_EKV!$C$11="! Organisation wählen !","",ER_EKV!$C$11)</f>
        <v/>
      </c>
      <c r="D11" s="271"/>
      <c r="E11" s="271"/>
      <c r="F11" s="271"/>
      <c r="G11" s="271"/>
      <c r="H11" s="271"/>
      <c r="I11" s="271"/>
      <c r="J11" s="271"/>
      <c r="K11" s="272"/>
      <c r="L11" s="14"/>
    </row>
    <row r="12" spans="1:12" ht="18" customHeight="1" x14ac:dyDescent="0.25">
      <c r="A12" s="14"/>
      <c r="B12" s="64" t="s">
        <v>23</v>
      </c>
      <c r="C12" s="270" t="str">
        <f>IF(ER_EKV!$C$12="","",ER_EKV!$C$12)</f>
        <v/>
      </c>
      <c r="D12" s="271"/>
      <c r="E12" s="271"/>
      <c r="F12" s="271"/>
      <c r="G12" s="271"/>
      <c r="H12" s="271"/>
      <c r="I12" s="271"/>
      <c r="J12" s="271"/>
      <c r="K12" s="272"/>
      <c r="L12" s="14"/>
    </row>
    <row r="13" spans="1:12" ht="18" customHeight="1" x14ac:dyDescent="0.25">
      <c r="A13" s="14"/>
      <c r="B13" s="64" t="s">
        <v>25</v>
      </c>
      <c r="C13" s="270" t="str">
        <f>IF(ER_EKV!$C$13="","",ER_EKV!$C$13)</f>
        <v/>
      </c>
      <c r="D13" s="271"/>
      <c r="E13" s="271"/>
      <c r="F13" s="271"/>
      <c r="G13" s="271"/>
      <c r="H13" s="271"/>
      <c r="I13" s="271"/>
      <c r="J13" s="271"/>
      <c r="K13" s="272"/>
      <c r="L13" s="14"/>
    </row>
    <row r="14" spans="1:12" ht="18" customHeight="1" x14ac:dyDescent="0.25">
      <c r="A14" s="14"/>
      <c r="B14" s="64" t="s">
        <v>12</v>
      </c>
      <c r="C14" s="270" t="str">
        <f>IF(ER_EKV!$C$14="","",ER_EKV!$C$14)</f>
        <v/>
      </c>
      <c r="D14" s="271"/>
      <c r="E14" s="271"/>
      <c r="F14" s="271"/>
      <c r="G14" s="271"/>
      <c r="H14" s="271"/>
      <c r="I14" s="271"/>
      <c r="J14" s="271"/>
      <c r="K14" s="272"/>
      <c r="L14" s="14"/>
    </row>
    <row r="15" spans="1:12" ht="30" customHeight="1" x14ac:dyDescent="0.25">
      <c r="A15" s="14"/>
      <c r="B15" s="9" t="s">
        <v>32</v>
      </c>
      <c r="C15" s="62"/>
      <c r="D15" s="48"/>
      <c r="E15" s="48"/>
      <c r="F15" s="34"/>
      <c r="G15" s="48"/>
      <c r="H15" s="48"/>
      <c r="I15" s="48"/>
      <c r="J15" s="48"/>
      <c r="K15" s="48"/>
      <c r="L15" s="14"/>
    </row>
    <row r="16" spans="1:12" ht="18" customHeight="1" x14ac:dyDescent="0.25">
      <c r="A16" s="14"/>
      <c r="B16" s="69"/>
      <c r="C16" s="270" t="str">
        <f>IF(ER_EKV!$C$16="","",ER_EKV!$C$16)</f>
        <v/>
      </c>
      <c r="D16" s="271"/>
      <c r="E16" s="271"/>
      <c r="F16" s="271"/>
      <c r="G16" s="271"/>
      <c r="H16" s="271"/>
      <c r="I16" s="271"/>
      <c r="J16" s="271"/>
      <c r="K16" s="272"/>
      <c r="L16" s="14"/>
    </row>
    <row r="17" spans="1:12" ht="18" customHeight="1" x14ac:dyDescent="0.25">
      <c r="A17" s="14"/>
      <c r="B17" s="69"/>
      <c r="C17" s="270" t="str">
        <f>IF(ER_EKV!$C$17="","",ER_EKV!$C$17)</f>
        <v/>
      </c>
      <c r="D17" s="271"/>
      <c r="E17" s="271"/>
      <c r="F17" s="271"/>
      <c r="G17" s="271"/>
      <c r="H17" s="271"/>
      <c r="I17" s="271"/>
      <c r="J17" s="271"/>
      <c r="K17" s="272"/>
      <c r="L17" s="14"/>
    </row>
    <row r="18" spans="1:12" ht="18" customHeight="1" x14ac:dyDescent="0.25">
      <c r="A18" s="14"/>
      <c r="B18" s="69"/>
      <c r="C18" s="270" t="str">
        <f>IF(ER_EKV!$C$18="","",ER_EKV!$C$18)</f>
        <v/>
      </c>
      <c r="D18" s="271"/>
      <c r="E18" s="271"/>
      <c r="F18" s="271"/>
      <c r="G18" s="271"/>
      <c r="H18" s="271"/>
      <c r="I18" s="271"/>
      <c r="J18" s="271"/>
      <c r="K18" s="272"/>
      <c r="L18" s="14"/>
    </row>
    <row r="19" spans="1:12" ht="18" customHeight="1" x14ac:dyDescent="0.25">
      <c r="A19" s="14"/>
      <c r="B19" s="69"/>
      <c r="C19" s="270" t="str">
        <f>IF(ER_EKV!$C$19="","",ER_EKV!$C$19)</f>
        <v/>
      </c>
      <c r="D19" s="271"/>
      <c r="E19" s="271"/>
      <c r="F19" s="271"/>
      <c r="G19" s="271"/>
      <c r="H19" s="271"/>
      <c r="I19" s="271"/>
      <c r="J19" s="271"/>
      <c r="K19" s="272"/>
      <c r="L19" s="14"/>
    </row>
    <row r="20" spans="1:12" ht="18" customHeight="1" x14ac:dyDescent="0.2">
      <c r="A20" s="14"/>
      <c r="B20" s="62"/>
      <c r="C20" s="11" t="s">
        <v>952</v>
      </c>
      <c r="D20" s="48"/>
      <c r="E20" s="71"/>
      <c r="F20" s="48"/>
      <c r="G20" s="48"/>
      <c r="H20" s="71" t="s">
        <v>369</v>
      </c>
      <c r="I20" s="48"/>
      <c r="J20" s="48"/>
      <c r="K20" s="48"/>
      <c r="L20" s="14"/>
    </row>
    <row r="21" spans="1:12" ht="18" customHeight="1" x14ac:dyDescent="0.25">
      <c r="A21" s="14"/>
      <c r="B21" s="62" t="s">
        <v>26</v>
      </c>
      <c r="C21" s="288" t="str">
        <f>IF(ER_EKV!$C$21="","",ER_EKV!$C$21)</f>
        <v/>
      </c>
      <c r="D21" s="289"/>
      <c r="E21" s="289"/>
      <c r="F21" s="290"/>
      <c r="G21" s="72"/>
      <c r="H21" s="231" t="str">
        <f>IF(ER_EKV!H21="","",ER_EKV!H21)</f>
        <v/>
      </c>
      <c r="I21" s="231"/>
      <c r="J21" s="231"/>
      <c r="K21" s="231"/>
      <c r="L21" s="14"/>
    </row>
    <row r="22" spans="1:12" ht="12" customHeight="1" x14ac:dyDescent="0.25">
      <c r="A22" s="14"/>
      <c r="B22" s="73"/>
      <c r="C22" s="74"/>
      <c r="D22" s="75"/>
      <c r="E22" s="75"/>
      <c r="F22" s="75"/>
      <c r="G22" s="75"/>
      <c r="H22" s="75"/>
      <c r="I22" s="75"/>
      <c r="J22" s="75"/>
      <c r="K22" s="75"/>
      <c r="L22" s="14"/>
    </row>
    <row r="23" spans="1:12" ht="12" customHeight="1" x14ac:dyDescent="0.25">
      <c r="A23" s="14"/>
      <c r="B23" s="69"/>
      <c r="C23" s="62"/>
      <c r="D23" s="48"/>
      <c r="E23" s="48"/>
      <c r="F23" s="48"/>
      <c r="G23" s="48"/>
      <c r="H23" s="48"/>
      <c r="I23" s="48"/>
      <c r="J23" s="48"/>
      <c r="K23" s="48"/>
      <c r="L23" s="14"/>
    </row>
    <row r="24" spans="1:12" ht="18" customHeight="1" x14ac:dyDescent="0.25">
      <c r="A24" s="14"/>
      <c r="B24" s="142" t="s">
        <v>33</v>
      </c>
      <c r="C24" s="143"/>
      <c r="D24" s="144"/>
      <c r="E24" s="144"/>
      <c r="F24" s="149" t="s">
        <v>691</v>
      </c>
      <c r="G24" s="149" t="s">
        <v>692</v>
      </c>
      <c r="H24" s="144"/>
      <c r="I24" s="144"/>
      <c r="J24" s="144"/>
      <c r="K24" s="144"/>
      <c r="L24" s="14"/>
    </row>
    <row r="25" spans="1:12" ht="18" customHeight="1" x14ac:dyDescent="0.2">
      <c r="A25" s="14"/>
      <c r="B25" s="69"/>
      <c r="C25" s="62"/>
      <c r="D25" s="189"/>
      <c r="E25" s="189"/>
      <c r="F25" s="76"/>
      <c r="G25" s="13" t="s">
        <v>381</v>
      </c>
      <c r="H25" s="161" t="s">
        <v>2</v>
      </c>
      <c r="I25" s="161"/>
      <c r="J25" s="190" t="s">
        <v>1</v>
      </c>
      <c r="K25" s="190"/>
      <c r="L25" s="14"/>
    </row>
    <row r="26" spans="1:12" ht="21.95" customHeight="1" x14ac:dyDescent="0.25">
      <c r="A26" s="14"/>
      <c r="B26" s="234" t="s">
        <v>382</v>
      </c>
      <c r="C26" s="234"/>
      <c r="D26" s="234"/>
      <c r="E26" s="235"/>
      <c r="F26" s="15" t="str">
        <f>IF(ER_EKV!$F$26="","",ER_EKV!$F$26)</f>
        <v/>
      </c>
      <c r="G26" s="38"/>
      <c r="H26" s="186">
        <v>25</v>
      </c>
      <c r="I26" s="187"/>
      <c r="J26" s="159" t="str">
        <f>IFERROR(IF($G$26="","",ROUND(SUM($G$26*$H$26)/0.05,0)*0.05),"")</f>
        <v/>
      </c>
      <c r="K26" s="160"/>
      <c r="L26" s="14"/>
    </row>
    <row r="27" spans="1:12" ht="18" customHeight="1" x14ac:dyDescent="0.25">
      <c r="A27" s="34"/>
      <c r="B27" s="34"/>
      <c r="C27" s="34"/>
      <c r="D27" s="77"/>
      <c r="E27" s="34"/>
      <c r="F27" s="77"/>
      <c r="G27" s="34"/>
      <c r="H27" s="77"/>
      <c r="I27" s="52" t="s">
        <v>34</v>
      </c>
      <c r="J27" s="217" t="str">
        <f>IFERROR(IF($J$26="","",SUM($J$26)),"")</f>
        <v/>
      </c>
      <c r="K27" s="217"/>
      <c r="L27" s="34"/>
    </row>
    <row r="28" spans="1:12" ht="18" customHeight="1" x14ac:dyDescent="0.25">
      <c r="A28" s="34"/>
      <c r="B28" s="9" t="s">
        <v>940</v>
      </c>
      <c r="C28" s="34"/>
      <c r="D28" s="77"/>
      <c r="E28" s="34"/>
      <c r="F28" s="77"/>
      <c r="G28" s="34"/>
      <c r="H28" s="77"/>
      <c r="I28" s="78"/>
      <c r="J28" s="77"/>
      <c r="K28" s="34"/>
      <c r="L28" s="34"/>
    </row>
    <row r="29" spans="1:12" ht="18" customHeight="1" x14ac:dyDescent="0.2">
      <c r="A29" s="14"/>
      <c r="B29" s="34"/>
      <c r="C29" s="1"/>
      <c r="D29" s="79"/>
      <c r="E29" s="80"/>
      <c r="F29" s="34"/>
      <c r="G29" s="189"/>
      <c r="H29" s="189"/>
      <c r="I29" s="189"/>
      <c r="J29" s="202" t="s">
        <v>1</v>
      </c>
      <c r="K29" s="202"/>
      <c r="L29" s="14"/>
    </row>
    <row r="30" spans="1:12" ht="18" customHeight="1" x14ac:dyDescent="0.25">
      <c r="A30" s="14"/>
      <c r="B30" s="64" t="s">
        <v>694</v>
      </c>
      <c r="C30" s="132" t="str">
        <f>IF(ER_EKV!$C$30="","",ER_EKV!$C$30)</f>
        <v/>
      </c>
      <c r="D30" s="287" t="s">
        <v>937</v>
      </c>
      <c r="E30" s="235"/>
      <c r="F30" s="284" t="str">
        <f>IF(ER_EKV!$F$30="","",ER_EKV!$F$30)</f>
        <v/>
      </c>
      <c r="G30" s="285"/>
      <c r="H30" s="285"/>
      <c r="I30" s="286"/>
      <c r="J30" s="159" t="str">
        <f>IFERROR(IF(ER_EKV!$J$30="","",ER_EKV!$J$30),"")</f>
        <v/>
      </c>
      <c r="K30" s="160"/>
      <c r="L30" s="14"/>
    </row>
    <row r="31" spans="1:12" ht="18" customHeight="1" x14ac:dyDescent="0.25">
      <c r="A31" s="14"/>
      <c r="B31" s="34"/>
      <c r="C31" s="81"/>
      <c r="D31" s="81"/>
      <c r="E31" s="62"/>
      <c r="F31" s="72"/>
      <c r="G31" s="34"/>
      <c r="H31" s="34"/>
      <c r="I31" s="52" t="s">
        <v>347</v>
      </c>
      <c r="J31" s="233" t="str">
        <f>IFERROR(IF($J$30="","",SUM($J$30)),"")</f>
        <v/>
      </c>
      <c r="K31" s="233"/>
      <c r="L31" s="14"/>
    </row>
    <row r="32" spans="1:12" ht="8.1" customHeight="1" x14ac:dyDescent="0.2">
      <c r="A32" s="14"/>
      <c r="B32" s="34"/>
      <c r="C32" s="82"/>
      <c r="D32" s="82"/>
      <c r="E32" s="3"/>
      <c r="F32" s="216" t="s">
        <v>345</v>
      </c>
      <c r="G32" s="216"/>
      <c r="H32" s="216"/>
      <c r="I32" s="216"/>
      <c r="J32" s="216"/>
      <c r="K32" s="216"/>
      <c r="L32" s="14"/>
    </row>
    <row r="33" spans="1:12" ht="8.1" customHeight="1" x14ac:dyDescent="0.2">
      <c r="A33" s="14"/>
      <c r="B33" s="34"/>
      <c r="C33" s="82"/>
      <c r="D33" s="82"/>
      <c r="E33" s="3"/>
      <c r="F33" s="240" t="s">
        <v>35</v>
      </c>
      <c r="G33" s="240"/>
      <c r="H33" s="8">
        <v>25</v>
      </c>
      <c r="I33" s="222" t="s">
        <v>36</v>
      </c>
      <c r="J33" s="222"/>
      <c r="K33" s="8">
        <v>10</v>
      </c>
      <c r="L33" s="14"/>
    </row>
    <row r="34" spans="1:12" ht="8.1" customHeight="1" x14ac:dyDescent="0.2">
      <c r="A34" s="14"/>
      <c r="B34" s="34"/>
      <c r="C34" s="82"/>
      <c r="D34" s="82"/>
      <c r="E34" s="3"/>
      <c r="F34" s="240" t="s">
        <v>344</v>
      </c>
      <c r="G34" s="240"/>
      <c r="H34" s="8">
        <v>12</v>
      </c>
      <c r="I34" s="242" t="s">
        <v>346</v>
      </c>
      <c r="J34" s="242"/>
      <c r="K34" s="8">
        <v>60</v>
      </c>
      <c r="L34" s="14"/>
    </row>
    <row r="35" spans="1:12" ht="12" customHeight="1" x14ac:dyDescent="0.2">
      <c r="A35" s="14"/>
      <c r="B35" s="84"/>
      <c r="C35" s="85"/>
      <c r="D35" s="85"/>
      <c r="E35" s="41"/>
      <c r="F35" s="86"/>
      <c r="G35" s="86"/>
      <c r="H35" s="87"/>
      <c r="I35" s="88"/>
      <c r="J35" s="88"/>
      <c r="K35" s="87"/>
      <c r="L35" s="14"/>
    </row>
    <row r="36" spans="1:12" ht="12" customHeight="1" x14ac:dyDescent="0.2">
      <c r="A36" s="14"/>
      <c r="B36" s="34"/>
      <c r="C36" s="82"/>
      <c r="D36" s="82"/>
      <c r="E36" s="3"/>
      <c r="F36" s="89"/>
      <c r="G36" s="89"/>
      <c r="H36" s="83"/>
      <c r="I36" s="64"/>
      <c r="J36" s="64"/>
      <c r="K36" s="83"/>
      <c r="L36" s="14"/>
    </row>
    <row r="37" spans="1:12" ht="12" customHeight="1" x14ac:dyDescent="0.2">
      <c r="A37" s="14"/>
      <c r="B37" s="84"/>
      <c r="C37" s="85"/>
      <c r="D37" s="85"/>
      <c r="E37" s="41"/>
      <c r="F37" s="86"/>
      <c r="G37" s="86"/>
      <c r="H37" s="87"/>
      <c r="I37" s="88"/>
      <c r="J37" s="88"/>
      <c r="K37" s="87"/>
      <c r="L37" s="14"/>
    </row>
    <row r="38" spans="1:12" ht="16.5" customHeight="1" x14ac:dyDescent="0.2">
      <c r="A38" s="14"/>
      <c r="B38" s="9" t="s">
        <v>354</v>
      </c>
      <c r="C38" s="90"/>
      <c r="D38" s="90"/>
      <c r="E38" s="90"/>
      <c r="F38" s="91"/>
      <c r="G38" s="49" t="s">
        <v>923</v>
      </c>
      <c r="H38" s="161" t="s">
        <v>2</v>
      </c>
      <c r="I38" s="161"/>
      <c r="J38" s="190" t="s">
        <v>1</v>
      </c>
      <c r="K38" s="190"/>
      <c r="L38" s="14"/>
    </row>
    <row r="39" spans="1:12" ht="16.5" customHeight="1" x14ac:dyDescent="0.25">
      <c r="A39" s="34"/>
      <c r="B39" s="185" t="s">
        <v>38</v>
      </c>
      <c r="C39" s="185"/>
      <c r="D39" s="185"/>
      <c r="E39" s="185"/>
      <c r="F39" s="15" t="str">
        <f>IF(ER_EKV!$F$38="","",ER_EKV!$F$38)</f>
        <v/>
      </c>
      <c r="G39" s="38"/>
      <c r="H39" s="186">
        <v>250</v>
      </c>
      <c r="I39" s="187"/>
      <c r="J39" s="159" t="str">
        <f>IFERROR(IF($G$39="","",SUM($G$39*$H$39)),"")</f>
        <v/>
      </c>
      <c r="K39" s="160"/>
      <c r="L39" s="34"/>
    </row>
    <row r="40" spans="1:12" ht="16.5" customHeight="1" x14ac:dyDescent="0.25">
      <c r="A40" s="34"/>
      <c r="B40" s="185" t="s">
        <v>39</v>
      </c>
      <c r="C40" s="185"/>
      <c r="D40" s="185"/>
      <c r="E40" s="185"/>
      <c r="F40" s="15" t="str">
        <f>IF(ER_EKV!$F$39="","",ER_EKV!$F$39)</f>
        <v/>
      </c>
      <c r="G40" s="38"/>
      <c r="H40" s="186">
        <v>200</v>
      </c>
      <c r="I40" s="187"/>
      <c r="J40" s="159" t="str">
        <f>IFERROR(IF($G$40="","",SUM($G$40*$H$40)),"")</f>
        <v/>
      </c>
      <c r="K40" s="160"/>
      <c r="L40" s="34"/>
    </row>
    <row r="41" spans="1:12" ht="16.5" customHeight="1" x14ac:dyDescent="0.25">
      <c r="A41" s="34"/>
      <c r="B41" s="185" t="s">
        <v>37</v>
      </c>
      <c r="C41" s="185"/>
      <c r="D41" s="185"/>
      <c r="E41" s="185"/>
      <c r="F41" s="15" t="str">
        <f>IF(ER_EKV!$F$40="","",ER_EKV!$F$40)</f>
        <v/>
      </c>
      <c r="G41" s="38"/>
      <c r="H41" s="186">
        <v>150</v>
      </c>
      <c r="I41" s="187"/>
      <c r="J41" s="159" t="str">
        <f>IFERROR(IF($G$41="","",SUM($G$41*$H$41)),"")</f>
        <v/>
      </c>
      <c r="K41" s="160"/>
      <c r="L41" s="34"/>
    </row>
    <row r="42" spans="1:12" ht="16.5" customHeight="1" x14ac:dyDescent="0.25">
      <c r="A42" s="34"/>
      <c r="B42" s="185" t="s">
        <v>40</v>
      </c>
      <c r="C42" s="185"/>
      <c r="D42" s="185"/>
      <c r="E42" s="185"/>
      <c r="F42" s="15" t="str">
        <f>IF(ER_EKV!$F$41="","",ER_EKV!$F$41)</f>
        <v/>
      </c>
      <c r="G42" s="38"/>
      <c r="H42" s="186">
        <v>100</v>
      </c>
      <c r="I42" s="187"/>
      <c r="J42" s="159" t="str">
        <f>IFERROR(IF($G$42="","",SUM($G$42*$H$42)),"")</f>
        <v/>
      </c>
      <c r="K42" s="160"/>
      <c r="L42" s="34"/>
    </row>
    <row r="43" spans="1:12" ht="16.5" customHeight="1" x14ac:dyDescent="0.25">
      <c r="A43" s="34"/>
      <c r="B43" s="185" t="s">
        <v>348</v>
      </c>
      <c r="C43" s="185"/>
      <c r="D43" s="185"/>
      <c r="E43" s="196"/>
      <c r="F43" s="15" t="str">
        <f>IF(ER_EKV!$F$42="","",ER_EKV!$F$42)</f>
        <v/>
      </c>
      <c r="G43" s="38"/>
      <c r="H43" s="186">
        <v>85</v>
      </c>
      <c r="I43" s="187"/>
      <c r="J43" s="159" t="str">
        <f>IFERROR(IF($G$43="","",SUM($G$43*$H$43)),"")</f>
        <v/>
      </c>
      <c r="K43" s="160"/>
      <c r="L43" s="34"/>
    </row>
    <row r="44" spans="1:12" ht="22.15" customHeight="1" x14ac:dyDescent="0.25">
      <c r="A44" s="34"/>
      <c r="B44" s="219" t="s">
        <v>939</v>
      </c>
      <c r="C44" s="220"/>
      <c r="D44" s="220"/>
      <c r="E44" s="221"/>
      <c r="F44" s="15" t="str">
        <f>IF(ER_EKV!$F$43="","",ER_EKV!$F$43)</f>
        <v/>
      </c>
      <c r="G44" s="38"/>
      <c r="H44" s="186" t="str">
        <f>IFERROR(IF(ER_EKV!H43="","",ER_EKV!H43),"")</f>
        <v/>
      </c>
      <c r="I44" s="187"/>
      <c r="J44" s="159" t="str">
        <f>IFERROR(IF($G$44="","",SUM($G$44*$H$44)),"")</f>
        <v/>
      </c>
      <c r="K44" s="160"/>
      <c r="L44" s="34"/>
    </row>
    <row r="45" spans="1:12" ht="22.15" customHeight="1" x14ac:dyDescent="0.25">
      <c r="A45" s="34"/>
      <c r="B45" s="193" t="s">
        <v>350</v>
      </c>
      <c r="C45" s="185"/>
      <c r="D45" s="185"/>
      <c r="E45" s="196"/>
      <c r="F45" s="15" t="str">
        <f>IF(ER_EKV!$F$44="","",ER_EKV!$F$44)</f>
        <v/>
      </c>
      <c r="G45" s="38"/>
      <c r="H45" s="186">
        <v>0.7</v>
      </c>
      <c r="I45" s="187"/>
      <c r="J45" s="159" t="str">
        <f>IFERROR(IF($G$45="","",SUM($G$45*$H$45)),"")</f>
        <v/>
      </c>
      <c r="K45" s="160"/>
      <c r="L45" s="34"/>
    </row>
    <row r="46" spans="1:12" ht="20.100000000000001" customHeight="1" x14ac:dyDescent="0.25">
      <c r="A46" s="34"/>
      <c r="B46" s="50"/>
      <c r="C46" s="92"/>
      <c r="D46" s="92"/>
      <c r="E46" s="92"/>
      <c r="F46" s="93"/>
      <c r="G46" s="93"/>
      <c r="H46" s="94"/>
      <c r="I46" s="52" t="s">
        <v>42</v>
      </c>
      <c r="J46" s="217" t="str">
        <f>IFERROR(IF(OR($J$39,$J$40,$J$41,$J$42,$J$43,$J$44,$J$45)="","",SUM($J$39:$K$45)),"")</f>
        <v/>
      </c>
      <c r="K46" s="217"/>
      <c r="L46" s="34"/>
    </row>
    <row r="47" spans="1:12" ht="16.5" customHeight="1" x14ac:dyDescent="0.2">
      <c r="A47" s="34"/>
      <c r="B47" s="9" t="s">
        <v>353</v>
      </c>
      <c r="C47" s="92"/>
      <c r="D47" s="92"/>
      <c r="E47" s="92"/>
      <c r="F47" s="91"/>
      <c r="G47" s="49" t="s">
        <v>923</v>
      </c>
      <c r="H47" s="161" t="s">
        <v>2</v>
      </c>
      <c r="I47" s="161"/>
      <c r="J47" s="190" t="s">
        <v>1</v>
      </c>
      <c r="K47" s="190"/>
      <c r="L47" s="34"/>
    </row>
    <row r="48" spans="1:12" ht="16.5" customHeight="1" x14ac:dyDescent="0.25">
      <c r="A48" s="34"/>
      <c r="B48" s="185" t="s">
        <v>41</v>
      </c>
      <c r="C48" s="185"/>
      <c r="D48" s="185"/>
      <c r="E48" s="196"/>
      <c r="F48" s="15" t="str">
        <f>IF(ER_EKV!$F$47="","",ER_EKV!$F$47)</f>
        <v/>
      </c>
      <c r="G48" s="38"/>
      <c r="H48" s="186">
        <v>48</v>
      </c>
      <c r="I48" s="187"/>
      <c r="J48" s="159" t="str">
        <f>IFERROR(IF($G$48="","",SUM($G$48*$H$48)),"")</f>
        <v/>
      </c>
      <c r="K48" s="160"/>
      <c r="L48" s="34"/>
    </row>
    <row r="49" spans="1:12" ht="16.5" customHeight="1" x14ac:dyDescent="0.25">
      <c r="A49" s="34"/>
      <c r="B49" s="185" t="s">
        <v>349</v>
      </c>
      <c r="C49" s="185"/>
      <c r="D49" s="185"/>
      <c r="E49" s="196"/>
      <c r="F49" s="15" t="str">
        <f>IF(ER_EKV!$F$48="","",ER_EKV!$F$48)</f>
        <v/>
      </c>
      <c r="G49" s="38"/>
      <c r="H49" s="186">
        <v>100</v>
      </c>
      <c r="I49" s="187"/>
      <c r="J49" s="159" t="str">
        <f>IFERROR(IF($G$49="","",SUM($G$49*$H$49)),"")</f>
        <v/>
      </c>
      <c r="K49" s="160"/>
      <c r="L49" s="34"/>
    </row>
    <row r="50" spans="1:12" ht="21" customHeight="1" x14ac:dyDescent="0.25">
      <c r="A50" s="34"/>
      <c r="B50" s="50" t="s">
        <v>935</v>
      </c>
      <c r="C50" s="281" t="str">
        <f>IF(ER_EKV!$C$49="","",ER_EKV!$C$49)</f>
        <v/>
      </c>
      <c r="D50" s="282"/>
      <c r="E50" s="283"/>
      <c r="F50" s="15" t="str">
        <f>IF(ER_EKV!$F$49="","",ER_EKV!$F$49)</f>
        <v/>
      </c>
      <c r="G50" s="38"/>
      <c r="H50" s="186" t="str">
        <f>IFERROR(IF(ER_EKV!H49="","",ER_EKV!H49),"")</f>
        <v/>
      </c>
      <c r="I50" s="187"/>
      <c r="J50" s="159" t="str">
        <f>IFERROR(IF($G$50="","",SUM($G$50*$H$50)),"")</f>
        <v/>
      </c>
      <c r="K50" s="160"/>
      <c r="L50" s="34"/>
    </row>
    <row r="51" spans="1:12" ht="18" customHeight="1" x14ac:dyDescent="0.25">
      <c r="A51" s="34"/>
      <c r="B51" s="48"/>
      <c r="C51" s="48"/>
      <c r="D51" s="48"/>
      <c r="E51" s="48"/>
      <c r="F51" s="93"/>
      <c r="G51" s="93"/>
      <c r="H51" s="94"/>
      <c r="I51" s="116" t="s">
        <v>355</v>
      </c>
      <c r="J51" s="217" t="str">
        <f>IFERROR(IF(OR($J$48,$J$49,$J$50)="","",SUM($J$48:$K$50)),"")</f>
        <v/>
      </c>
      <c r="K51" s="217"/>
      <c r="L51" s="34"/>
    </row>
    <row r="52" spans="1:12" ht="16.5" customHeight="1" x14ac:dyDescent="0.2">
      <c r="A52" s="34"/>
      <c r="B52" s="9" t="s">
        <v>356</v>
      </c>
      <c r="C52" s="48"/>
      <c r="D52" s="48"/>
      <c r="E52" s="48"/>
      <c r="F52" s="91"/>
      <c r="G52" s="49" t="s">
        <v>383</v>
      </c>
      <c r="H52" s="161" t="s">
        <v>2</v>
      </c>
      <c r="I52" s="161"/>
      <c r="J52" s="190" t="s">
        <v>1</v>
      </c>
      <c r="K52" s="190"/>
      <c r="L52" s="34"/>
    </row>
    <row r="53" spans="1:12" ht="16.5" customHeight="1" x14ac:dyDescent="0.25">
      <c r="A53" s="34"/>
      <c r="B53" s="193" t="s">
        <v>351</v>
      </c>
      <c r="C53" s="193"/>
      <c r="D53" s="193"/>
      <c r="E53" s="194"/>
      <c r="F53" s="15" t="str">
        <f>IF(ER_EKV!$F$52="","",ER_EKV!$F$52)</f>
        <v/>
      </c>
      <c r="G53" s="38"/>
      <c r="H53" s="186">
        <v>50</v>
      </c>
      <c r="I53" s="187"/>
      <c r="J53" s="159" t="str">
        <f>IFERROR(IF($G$53="","",SUM($G$53*$H$53)),"")</f>
        <v/>
      </c>
      <c r="K53" s="160"/>
      <c r="L53" s="34"/>
    </row>
    <row r="54" spans="1:12" ht="16.5" customHeight="1" x14ac:dyDescent="0.25">
      <c r="A54" s="34"/>
      <c r="B54" s="193" t="s">
        <v>934</v>
      </c>
      <c r="C54" s="193"/>
      <c r="D54" s="193"/>
      <c r="E54" s="194"/>
      <c r="F54" s="15" t="str">
        <f>IF(ER_EKV!$F$53="","",ER_EKV!$F$53)</f>
        <v/>
      </c>
      <c r="G54" s="38"/>
      <c r="H54" s="186">
        <v>5</v>
      </c>
      <c r="I54" s="187"/>
      <c r="J54" s="159" t="str">
        <f>IFERROR(IF($G$54="","",SUM($G$54*$H$54)),"")</f>
        <v/>
      </c>
      <c r="K54" s="160"/>
      <c r="L54" s="34"/>
    </row>
    <row r="55" spans="1:12" ht="16.5" customHeight="1" x14ac:dyDescent="0.25">
      <c r="A55" s="34"/>
      <c r="B55" s="48" t="s">
        <v>363</v>
      </c>
      <c r="C55" s="48"/>
      <c r="D55" s="268" t="str">
        <f>IF(ER_EKV!$D$54="","",ER_EKV!$D$54)</f>
        <v/>
      </c>
      <c r="E55" s="269"/>
      <c r="F55" s="15" t="str">
        <f>IF(ER_EKV!$F$54="","",ER_EKV!$F$54)</f>
        <v/>
      </c>
      <c r="G55" s="38"/>
      <c r="H55" s="186">
        <f>IFERROR(IF(ER_EKV!H54="","",ER_EKV!H54),"")</f>
        <v>10</v>
      </c>
      <c r="I55" s="187"/>
      <c r="J55" s="159" t="str">
        <f>IFERROR(IF($G$55="","",SUM($G$55*$H$55)),"")</f>
        <v/>
      </c>
      <c r="K55" s="160"/>
      <c r="L55" s="34"/>
    </row>
    <row r="56" spans="1:12" ht="16.5" customHeight="1" x14ac:dyDescent="0.25">
      <c r="A56" s="34"/>
      <c r="B56" s="158" t="s">
        <v>938</v>
      </c>
      <c r="C56" s="72"/>
      <c r="D56" s="268" t="str">
        <f>IF(ER_EKV!$D$55="","",ER_EKV!$D$55)</f>
        <v/>
      </c>
      <c r="E56" s="269"/>
      <c r="F56" s="15" t="str">
        <f>IF(ER_EKV!$F$55="","",ER_EKV!$F$55)</f>
        <v/>
      </c>
      <c r="G56" s="38"/>
      <c r="H56" s="186">
        <f>IF(ER_EKV!$H$55="","",ER_EKV!$H$55)</f>
        <v>5</v>
      </c>
      <c r="I56" s="187"/>
      <c r="J56" s="159" t="str">
        <f>IFERROR(IF($G$56="","",SUM($G$56*$H$56)),"")</f>
        <v/>
      </c>
      <c r="K56" s="160"/>
      <c r="L56" s="34"/>
    </row>
    <row r="57" spans="1:12" ht="18" customHeight="1" x14ac:dyDescent="0.25">
      <c r="A57" s="34"/>
      <c r="B57" s="34"/>
      <c r="C57" s="48"/>
      <c r="D57" s="95"/>
      <c r="E57" s="48"/>
      <c r="F57" s="77"/>
      <c r="G57" s="34"/>
      <c r="H57" s="77"/>
      <c r="I57" s="52" t="s">
        <v>357</v>
      </c>
      <c r="J57" s="195" t="str">
        <f>IFERROR(IF(OR($J$53,$J$54,$J$55,$J$56)="","",SUM($J$53:$K$56)),"")</f>
        <v/>
      </c>
      <c r="K57" s="195"/>
      <c r="L57" s="34"/>
    </row>
    <row r="58" spans="1:12" ht="12" customHeight="1" x14ac:dyDescent="0.25">
      <c r="A58" s="34"/>
      <c r="B58" s="92"/>
      <c r="C58" s="48"/>
      <c r="D58" s="95"/>
      <c r="E58" s="48"/>
      <c r="F58" s="77"/>
      <c r="G58" s="34"/>
      <c r="H58" s="77"/>
      <c r="I58" s="64"/>
      <c r="J58" s="96"/>
      <c r="K58" s="96"/>
      <c r="L58" s="34"/>
    </row>
    <row r="59" spans="1:12" ht="18" customHeight="1" thickBot="1" x14ac:dyDescent="0.3">
      <c r="A59" s="34"/>
      <c r="B59" s="191" t="s">
        <v>33</v>
      </c>
      <c r="C59" s="191"/>
      <c r="D59" s="191"/>
      <c r="E59" s="191"/>
      <c r="F59" s="191"/>
      <c r="G59" s="191"/>
      <c r="H59" s="191"/>
      <c r="I59" s="192" t="str">
        <f>IFERROR(IF(OR($J$27,$J$31,$J$46,$J$51,$J$57)="","",SUM($J$27,$J$31,$J$46,$J$51,$J$57)),"")</f>
        <v/>
      </c>
      <c r="J59" s="192"/>
      <c r="K59" s="192"/>
      <c r="L59" s="34"/>
    </row>
    <row r="60" spans="1:12" ht="12" customHeight="1" thickTop="1" x14ac:dyDescent="0.25">
      <c r="A60" s="34"/>
      <c r="B60" s="97"/>
      <c r="C60" s="75"/>
      <c r="D60" s="98"/>
      <c r="E60" s="75"/>
      <c r="F60" s="99"/>
      <c r="G60" s="84"/>
      <c r="H60" s="99"/>
      <c r="I60" s="88"/>
      <c r="J60" s="43"/>
      <c r="K60" s="43"/>
      <c r="L60" s="34"/>
    </row>
    <row r="61" spans="1:12" ht="12" customHeight="1" x14ac:dyDescent="0.25">
      <c r="A61" s="34"/>
      <c r="B61" s="92"/>
      <c r="C61" s="48"/>
      <c r="D61" s="95"/>
      <c r="E61" s="48"/>
      <c r="F61" s="77"/>
      <c r="G61" s="34"/>
      <c r="H61" s="77"/>
      <c r="I61" s="64"/>
      <c r="J61" s="96"/>
      <c r="K61" s="96"/>
      <c r="L61" s="34"/>
    </row>
    <row r="62" spans="1:12" ht="16.5" customHeight="1" x14ac:dyDescent="0.25">
      <c r="A62" s="34"/>
      <c r="B62" s="145" t="s">
        <v>362</v>
      </c>
      <c r="C62" s="146"/>
      <c r="D62" s="147"/>
      <c r="E62" s="147"/>
      <c r="F62" s="150" t="s">
        <v>691</v>
      </c>
      <c r="G62" s="150" t="s">
        <v>692</v>
      </c>
      <c r="H62" s="147"/>
      <c r="I62" s="147"/>
      <c r="J62" s="147"/>
      <c r="K62" s="147"/>
      <c r="L62" s="34"/>
    </row>
    <row r="63" spans="1:12" ht="18" customHeight="1" x14ac:dyDescent="0.2">
      <c r="A63" s="34"/>
      <c r="B63" s="69"/>
      <c r="C63" s="62"/>
      <c r="D63" s="245"/>
      <c r="E63" s="245"/>
      <c r="F63" s="91"/>
      <c r="G63" s="49" t="s">
        <v>381</v>
      </c>
      <c r="H63" s="161" t="s">
        <v>2</v>
      </c>
      <c r="I63" s="161"/>
      <c r="J63" s="190" t="s">
        <v>1</v>
      </c>
      <c r="K63" s="190"/>
      <c r="L63" s="34"/>
    </row>
    <row r="64" spans="1:12" ht="21" customHeight="1" x14ac:dyDescent="0.25">
      <c r="A64" s="34"/>
      <c r="B64" s="234" t="s">
        <v>917</v>
      </c>
      <c r="C64" s="234"/>
      <c r="D64" s="234"/>
      <c r="E64" s="235"/>
      <c r="F64" s="15" t="str">
        <f>IF(ER_EKV!$F$63="","",ER_EKV!$F$63)</f>
        <v/>
      </c>
      <c r="G64" s="38"/>
      <c r="H64" s="186">
        <v>25</v>
      </c>
      <c r="I64" s="187"/>
      <c r="J64" s="159" t="str">
        <f>IFERROR(IF($G$64="","",ROUND(SUM($G$64*$H$64)/0.05,0)*0.05),"")</f>
        <v/>
      </c>
      <c r="K64" s="160"/>
      <c r="L64" s="34"/>
    </row>
    <row r="65" spans="1:12" ht="18" customHeight="1" x14ac:dyDescent="0.25">
      <c r="A65" s="34"/>
      <c r="B65" s="34"/>
      <c r="C65" s="34"/>
      <c r="D65" s="77"/>
      <c r="E65" s="34"/>
      <c r="F65" s="77"/>
      <c r="G65" s="34"/>
      <c r="H65" s="77"/>
      <c r="I65" s="52" t="s">
        <v>361</v>
      </c>
      <c r="J65" s="199" t="str">
        <f>IFERROR(IF($J$64="","",SUM($J$64)),"")</f>
        <v/>
      </c>
      <c r="K65" s="199"/>
      <c r="L65" s="34"/>
    </row>
    <row r="66" spans="1:12" ht="16.5" customHeight="1" x14ac:dyDescent="0.25">
      <c r="A66" s="34"/>
      <c r="B66" s="9" t="s">
        <v>930</v>
      </c>
      <c r="C66" s="34"/>
      <c r="D66" s="77"/>
      <c r="E66" s="34"/>
      <c r="F66" s="77"/>
      <c r="G66" s="34"/>
      <c r="H66" s="77"/>
      <c r="I66" s="78"/>
      <c r="J66" s="77"/>
      <c r="K66" s="34"/>
      <c r="L66" s="34"/>
    </row>
    <row r="67" spans="1:12" ht="11.25" customHeight="1" x14ac:dyDescent="0.2">
      <c r="A67" s="34"/>
      <c r="B67" s="34"/>
      <c r="C67" s="1"/>
      <c r="D67" s="79"/>
      <c r="E67" s="80"/>
      <c r="F67" s="34"/>
      <c r="G67" s="189"/>
      <c r="H67" s="189"/>
      <c r="I67" s="189"/>
      <c r="J67" s="273" t="s">
        <v>1</v>
      </c>
      <c r="K67" s="273"/>
      <c r="L67" s="34"/>
    </row>
    <row r="68" spans="1:12" ht="21" customHeight="1" x14ac:dyDescent="0.25">
      <c r="A68" s="34"/>
      <c r="B68" s="64" t="s">
        <v>694</v>
      </c>
      <c r="C68" s="133" t="str">
        <f>IF(ER_EKV!$C$67="","",ER_EKV!$C$67)</f>
        <v/>
      </c>
      <c r="D68" s="274" t="s">
        <v>937</v>
      </c>
      <c r="E68" s="275"/>
      <c r="F68" s="276" t="str">
        <f>IF(ER_EKV!$F$67="","",ER_EKV!$F$67)</f>
        <v/>
      </c>
      <c r="G68" s="277"/>
      <c r="H68" s="277"/>
      <c r="I68" s="278"/>
      <c r="J68" s="279" t="str">
        <f>IFERROR(IF(ER_EKV!J67="","",ER_EKV!J67),"")</f>
        <v/>
      </c>
      <c r="K68" s="280"/>
      <c r="L68" s="34"/>
    </row>
    <row r="69" spans="1:12" ht="18" customHeight="1" x14ac:dyDescent="0.25">
      <c r="A69" s="34"/>
      <c r="B69" s="34"/>
      <c r="C69" s="81"/>
      <c r="D69" s="81"/>
      <c r="E69" s="62"/>
      <c r="F69" s="72"/>
      <c r="G69" s="34"/>
      <c r="H69" s="34"/>
      <c r="I69" s="52" t="s">
        <v>347</v>
      </c>
      <c r="J69" s="199" t="str">
        <f>IFERROR(IF($J$68="","",SUM($J$68)),"")</f>
        <v/>
      </c>
      <c r="K69" s="199"/>
      <c r="L69" s="34"/>
    </row>
    <row r="70" spans="1:12" ht="7.9" customHeight="1" x14ac:dyDescent="0.2">
      <c r="A70" s="34"/>
      <c r="B70" s="34"/>
      <c r="C70" s="82"/>
      <c r="D70" s="82"/>
      <c r="E70" s="3"/>
      <c r="F70" s="216" t="s">
        <v>345</v>
      </c>
      <c r="G70" s="216"/>
      <c r="H70" s="216"/>
      <c r="I70" s="216"/>
      <c r="J70" s="216"/>
      <c r="K70" s="216"/>
      <c r="L70" s="34"/>
    </row>
    <row r="71" spans="1:12" ht="7.9" customHeight="1" x14ac:dyDescent="0.2">
      <c r="A71" s="34"/>
      <c r="B71" s="34"/>
      <c r="C71" s="82"/>
      <c r="D71" s="82"/>
      <c r="E71" s="3"/>
      <c r="F71" s="240" t="s">
        <v>35</v>
      </c>
      <c r="G71" s="240"/>
      <c r="H71" s="8">
        <v>25</v>
      </c>
      <c r="I71" s="222" t="s">
        <v>36</v>
      </c>
      <c r="J71" s="222"/>
      <c r="K71" s="8">
        <v>10</v>
      </c>
      <c r="L71" s="34"/>
    </row>
    <row r="72" spans="1:12" ht="7.9" customHeight="1" x14ac:dyDescent="0.2">
      <c r="A72" s="34"/>
      <c r="B72" s="34"/>
      <c r="C72" s="82"/>
      <c r="D72" s="82"/>
      <c r="E72" s="3"/>
      <c r="F72" s="240" t="s">
        <v>344</v>
      </c>
      <c r="G72" s="240"/>
      <c r="H72" s="8">
        <v>12</v>
      </c>
      <c r="I72" s="242" t="s">
        <v>346</v>
      </c>
      <c r="J72" s="242"/>
      <c r="K72" s="8">
        <v>60</v>
      </c>
      <c r="L72" s="34"/>
    </row>
    <row r="73" spans="1:12" ht="12" customHeight="1" x14ac:dyDescent="0.2">
      <c r="A73" s="34"/>
      <c r="B73" s="84"/>
      <c r="C73" s="85"/>
      <c r="D73" s="85"/>
      <c r="E73" s="41"/>
      <c r="F73" s="46"/>
      <c r="G73" s="46"/>
      <c r="H73" s="42"/>
      <c r="I73" s="47"/>
      <c r="J73" s="47"/>
      <c r="K73" s="42"/>
      <c r="L73" s="34"/>
    </row>
    <row r="74" spans="1:12" ht="16.5" customHeight="1" x14ac:dyDescent="0.2">
      <c r="A74" s="34"/>
      <c r="B74" s="9" t="s">
        <v>354</v>
      </c>
      <c r="C74" s="90"/>
      <c r="D74" s="90"/>
      <c r="E74" s="90"/>
      <c r="F74" s="91"/>
      <c r="G74" s="49" t="s">
        <v>381</v>
      </c>
      <c r="H74" s="161" t="s">
        <v>2</v>
      </c>
      <c r="I74" s="161"/>
      <c r="J74" s="190" t="s">
        <v>1</v>
      </c>
      <c r="K74" s="190"/>
      <c r="L74" s="34"/>
    </row>
    <row r="75" spans="1:12" ht="16.5" customHeight="1" x14ac:dyDescent="0.25">
      <c r="A75" s="34"/>
      <c r="B75" s="185" t="s">
        <v>38</v>
      </c>
      <c r="C75" s="185"/>
      <c r="D75" s="185"/>
      <c r="E75" s="185"/>
      <c r="F75" s="15" t="str">
        <f>IF(ER_EKV!$F$73="","",ER_EKV!$F$73)</f>
        <v/>
      </c>
      <c r="G75" s="38"/>
      <c r="H75" s="186">
        <v>250</v>
      </c>
      <c r="I75" s="187"/>
      <c r="J75" s="159" t="str">
        <f>IFERROR(IF($G$75="","",SUM($G$75*$H$75)),"")</f>
        <v/>
      </c>
      <c r="K75" s="160"/>
      <c r="L75" s="34"/>
    </row>
    <row r="76" spans="1:12" ht="16.5" customHeight="1" x14ac:dyDescent="0.25">
      <c r="A76" s="34"/>
      <c r="B76" s="185" t="s">
        <v>39</v>
      </c>
      <c r="C76" s="185"/>
      <c r="D76" s="185"/>
      <c r="E76" s="185"/>
      <c r="F76" s="15" t="str">
        <f>IF(ER_EKV!$F$74="","",ER_EKV!$F$74)</f>
        <v/>
      </c>
      <c r="G76" s="38"/>
      <c r="H76" s="186">
        <v>200</v>
      </c>
      <c r="I76" s="187"/>
      <c r="J76" s="159" t="str">
        <f>IFERROR(IF($G$76="","",SUM($G$76*$H$76)),"")</f>
        <v/>
      </c>
      <c r="K76" s="160"/>
      <c r="L76" s="34"/>
    </row>
    <row r="77" spans="1:12" ht="16.5" customHeight="1" x14ac:dyDescent="0.25">
      <c r="A77" s="34"/>
      <c r="B77" s="185" t="s">
        <v>37</v>
      </c>
      <c r="C77" s="185"/>
      <c r="D77" s="185"/>
      <c r="E77" s="185"/>
      <c r="F77" s="15" t="str">
        <f>IF(ER_EKV!$F$75="","",ER_EKV!$F$75)</f>
        <v/>
      </c>
      <c r="G77" s="38"/>
      <c r="H77" s="186">
        <v>150</v>
      </c>
      <c r="I77" s="187"/>
      <c r="J77" s="159" t="str">
        <f>IFERROR(IF($G$77="","",SUM($G$77*$H$77)),"")</f>
        <v/>
      </c>
      <c r="K77" s="160"/>
      <c r="L77" s="34"/>
    </row>
    <row r="78" spans="1:12" ht="16.5" customHeight="1" x14ac:dyDescent="0.25">
      <c r="A78" s="34"/>
      <c r="B78" s="185" t="s">
        <v>40</v>
      </c>
      <c r="C78" s="185"/>
      <c r="D78" s="185"/>
      <c r="E78" s="185"/>
      <c r="F78" s="15" t="str">
        <f>IF(ER_EKV!$F$76="","",ER_EKV!$F$76)</f>
        <v/>
      </c>
      <c r="G78" s="38"/>
      <c r="H78" s="186">
        <v>100</v>
      </c>
      <c r="I78" s="187"/>
      <c r="J78" s="159" t="str">
        <f>IFERROR(IF($G$78="","",SUM($G$78*$H$78)),"")</f>
        <v/>
      </c>
      <c r="K78" s="160"/>
      <c r="L78" s="34"/>
    </row>
    <row r="79" spans="1:12" ht="16.5" customHeight="1" x14ac:dyDescent="0.25">
      <c r="A79" s="34"/>
      <c r="B79" s="185" t="s">
        <v>348</v>
      </c>
      <c r="C79" s="185"/>
      <c r="D79" s="185"/>
      <c r="E79" s="196"/>
      <c r="F79" s="15" t="str">
        <f>IF(ER_EKV!$F$77="","",ER_EKV!$F$77)</f>
        <v/>
      </c>
      <c r="G79" s="38"/>
      <c r="H79" s="186">
        <v>85</v>
      </c>
      <c r="I79" s="187"/>
      <c r="J79" s="159" t="str">
        <f>IFERROR(IF($G$79="","",SUM($G$79*$H$79)),"")</f>
        <v/>
      </c>
      <c r="K79" s="160"/>
      <c r="L79" s="34"/>
    </row>
    <row r="80" spans="1:12" ht="19.899999999999999" customHeight="1" x14ac:dyDescent="0.25">
      <c r="A80" s="34"/>
      <c r="B80" s="219" t="s">
        <v>936</v>
      </c>
      <c r="C80" s="220"/>
      <c r="D80" s="220"/>
      <c r="E80" s="221"/>
      <c r="F80" s="15" t="str">
        <f>IF(ER_EKV!$F$78="","",ER_EKV!$F$78)</f>
        <v/>
      </c>
      <c r="G80" s="38"/>
      <c r="H80" s="186" t="str">
        <f>IF(ER_EKV!$H$78="","",ER_EKV!$H$78)</f>
        <v/>
      </c>
      <c r="I80" s="187"/>
      <c r="J80" s="159" t="str">
        <f>IFERROR(IF($G$80="","",SUM($G$80*$H$80)),"")</f>
        <v/>
      </c>
      <c r="K80" s="160"/>
      <c r="L80" s="34"/>
    </row>
    <row r="81" spans="1:12" ht="19.899999999999999" customHeight="1" x14ac:dyDescent="0.25">
      <c r="A81" s="34"/>
      <c r="B81" s="193" t="s">
        <v>350</v>
      </c>
      <c r="C81" s="185"/>
      <c r="D81" s="185"/>
      <c r="E81" s="196"/>
      <c r="F81" s="15" t="str">
        <f>IF(ER_EKV!$F$79="","",ER_EKV!$F$79)</f>
        <v/>
      </c>
      <c r="G81" s="38"/>
      <c r="H81" s="186">
        <v>0.7</v>
      </c>
      <c r="I81" s="187"/>
      <c r="J81" s="159" t="str">
        <f>IFERROR(IF($G$81="","",SUM($G$81*$H$81)),"")</f>
        <v/>
      </c>
      <c r="K81" s="160"/>
      <c r="L81" s="34"/>
    </row>
    <row r="82" spans="1:12" ht="16.5" customHeight="1" x14ac:dyDescent="0.25">
      <c r="A82" s="34"/>
      <c r="B82" s="50"/>
      <c r="C82" s="92"/>
      <c r="D82" s="92"/>
      <c r="E82" s="92"/>
      <c r="F82" s="93"/>
      <c r="G82" s="93"/>
      <c r="H82" s="94"/>
      <c r="I82" s="52" t="s">
        <v>360</v>
      </c>
      <c r="J82" s="199" t="str">
        <f>IFERROR(IF(OR($J$75,$J$76,$J$77,$J$78,$J$79,$J$80,$G$81)="","",SUM($J$75:$K$81)),"")</f>
        <v/>
      </c>
      <c r="K82" s="199"/>
      <c r="L82" s="34"/>
    </row>
    <row r="83" spans="1:12" ht="12" customHeight="1" x14ac:dyDescent="0.25">
      <c r="A83" s="34"/>
      <c r="B83" s="100"/>
      <c r="C83" s="97"/>
      <c r="D83" s="97"/>
      <c r="E83" s="97"/>
      <c r="F83" s="101"/>
      <c r="G83" s="101"/>
      <c r="H83" s="102"/>
      <c r="I83" s="88"/>
      <c r="J83" s="43"/>
      <c r="K83" s="43"/>
      <c r="L83" s="34"/>
    </row>
    <row r="84" spans="1:12" ht="25.15" customHeight="1" x14ac:dyDescent="0.2">
      <c r="A84" s="34"/>
      <c r="B84" s="9" t="s">
        <v>353</v>
      </c>
      <c r="C84" s="92"/>
      <c r="D84" s="92"/>
      <c r="E84" s="92"/>
      <c r="F84" s="91"/>
      <c r="G84" s="49" t="s">
        <v>381</v>
      </c>
      <c r="H84" s="161" t="s">
        <v>2</v>
      </c>
      <c r="I84" s="161"/>
      <c r="J84" s="190" t="s">
        <v>1</v>
      </c>
      <c r="K84" s="190"/>
      <c r="L84" s="34"/>
    </row>
    <row r="85" spans="1:12" ht="18" customHeight="1" x14ac:dyDescent="0.25">
      <c r="A85" s="34"/>
      <c r="B85" s="185" t="s">
        <v>41</v>
      </c>
      <c r="C85" s="185"/>
      <c r="D85" s="185"/>
      <c r="E85" s="196"/>
      <c r="F85" s="15" t="str">
        <f>IF(ER_EKV!$F$85="","",ER_EKV!$F$85)</f>
        <v/>
      </c>
      <c r="G85" s="38"/>
      <c r="H85" s="186">
        <v>48</v>
      </c>
      <c r="I85" s="187"/>
      <c r="J85" s="159" t="str">
        <f>IFERROR(IF($G$85="","",SUM($G$85*$H$85)),"")</f>
        <v/>
      </c>
      <c r="K85" s="160"/>
      <c r="L85" s="34"/>
    </row>
    <row r="86" spans="1:12" ht="18" customHeight="1" x14ac:dyDescent="0.25">
      <c r="A86" s="34"/>
      <c r="B86" s="185" t="s">
        <v>349</v>
      </c>
      <c r="C86" s="185"/>
      <c r="D86" s="185"/>
      <c r="E86" s="196"/>
      <c r="F86" s="15" t="str">
        <f>IF(ER_EKV!$F$86="","",ER_EKV!$F$86)</f>
        <v/>
      </c>
      <c r="G86" s="38"/>
      <c r="H86" s="186">
        <v>100</v>
      </c>
      <c r="I86" s="187"/>
      <c r="J86" s="159" t="str">
        <f>IFERROR(IF($G$86="","",SUM($G$86*$H$86)),"")</f>
        <v/>
      </c>
      <c r="K86" s="160"/>
      <c r="L86" s="34"/>
    </row>
    <row r="87" spans="1:12" ht="22.15" customHeight="1" x14ac:dyDescent="0.25">
      <c r="A87" s="34"/>
      <c r="B87" s="50" t="s">
        <v>935</v>
      </c>
      <c r="C87" s="270" t="str">
        <f>IF(ER_EKV!C87="","",ER_EKV!C87)</f>
        <v/>
      </c>
      <c r="D87" s="271"/>
      <c r="E87" s="272"/>
      <c r="F87" s="15" t="str">
        <f>IF(ER_EKV!$F$87="","",ER_EKV!$F$87)</f>
        <v/>
      </c>
      <c r="G87" s="38"/>
      <c r="H87" s="186" t="str">
        <f>IF(ER_EKV!$H$78="","",ER_EKV!$H$78)</f>
        <v/>
      </c>
      <c r="I87" s="187"/>
      <c r="J87" s="159" t="str">
        <f>IFERROR(IF($G$87="","",SUM($G$87*$H$87)),"")</f>
        <v/>
      </c>
      <c r="K87" s="160"/>
      <c r="L87" s="34"/>
    </row>
    <row r="88" spans="1:12" ht="18" customHeight="1" x14ac:dyDescent="0.25">
      <c r="A88" s="34"/>
      <c r="B88" s="48"/>
      <c r="C88" s="48"/>
      <c r="D88" s="48"/>
      <c r="E88" s="48"/>
      <c r="F88" s="93"/>
      <c r="G88" s="93"/>
      <c r="H88" s="94"/>
      <c r="I88" s="116" t="s">
        <v>359</v>
      </c>
      <c r="J88" s="199" t="str">
        <f>IFERROR(IF(OR($J$85,$J$86,$J$87)="","",SUM($J$85:$K$87)),"")</f>
        <v/>
      </c>
      <c r="K88" s="199"/>
      <c r="L88" s="34"/>
    </row>
    <row r="89" spans="1:12" ht="18" customHeight="1" x14ac:dyDescent="0.2">
      <c r="A89" s="34"/>
      <c r="B89" s="9" t="s">
        <v>356</v>
      </c>
      <c r="C89" s="48"/>
      <c r="D89" s="48"/>
      <c r="E89" s="48"/>
      <c r="F89" s="91"/>
      <c r="G89" s="49" t="s">
        <v>383</v>
      </c>
      <c r="H89" s="161" t="s">
        <v>2</v>
      </c>
      <c r="I89" s="161"/>
      <c r="J89" s="190" t="s">
        <v>1</v>
      </c>
      <c r="K89" s="190"/>
      <c r="L89" s="34"/>
    </row>
    <row r="90" spans="1:12" ht="18" customHeight="1" x14ac:dyDescent="0.25">
      <c r="A90" s="34"/>
      <c r="B90" s="193" t="s">
        <v>351</v>
      </c>
      <c r="C90" s="193"/>
      <c r="D90" s="193"/>
      <c r="E90" s="194"/>
      <c r="F90" s="15" t="str">
        <f>IF(ER_EKV!$F$90="","",ER_EKV!$F$90)</f>
        <v/>
      </c>
      <c r="G90" s="38"/>
      <c r="H90" s="186">
        <v>50</v>
      </c>
      <c r="I90" s="187"/>
      <c r="J90" s="159" t="str">
        <f>IFERROR(IF($G$90="","",SUM($G$90*$H$90)),"")</f>
        <v/>
      </c>
      <c r="K90" s="160"/>
      <c r="L90" s="34"/>
    </row>
    <row r="91" spans="1:12" ht="18" customHeight="1" x14ac:dyDescent="0.25">
      <c r="A91" s="34"/>
      <c r="B91" s="193" t="s">
        <v>934</v>
      </c>
      <c r="C91" s="193"/>
      <c r="D91" s="193"/>
      <c r="E91" s="194"/>
      <c r="F91" s="15" t="str">
        <f>IF(ER_EKV!$F$91="","",ER_EKV!$F$91)</f>
        <v/>
      </c>
      <c r="G91" s="38"/>
      <c r="H91" s="186">
        <v>5</v>
      </c>
      <c r="I91" s="187"/>
      <c r="J91" s="159" t="str">
        <f>IFERROR(IF($G$91="","",SUM($G$91*$H$91)),"")</f>
        <v/>
      </c>
      <c r="K91" s="160"/>
      <c r="L91" s="34"/>
    </row>
    <row r="92" spans="1:12" ht="18" customHeight="1" x14ac:dyDescent="0.25">
      <c r="A92" s="34"/>
      <c r="B92" s="48" t="s">
        <v>363</v>
      </c>
      <c r="C92" s="48"/>
      <c r="D92" s="268" t="str">
        <f>IF(ER_EKV!$D$92="","",ER_EKV!$D$92)</f>
        <v/>
      </c>
      <c r="E92" s="269"/>
      <c r="F92" s="15" t="str">
        <f>IF(ER_EKV!$F$92="","",ER_EKV!$F$92)</f>
        <v/>
      </c>
      <c r="G92" s="38"/>
      <c r="H92" s="186">
        <f>IF(ER_EKV!$H$92="","",ER_EKV!$H$92)</f>
        <v>10</v>
      </c>
      <c r="I92" s="187"/>
      <c r="J92" s="159" t="str">
        <f>IFERROR(IF($G$92="","",SUM($G$92*$H$92)),"")</f>
        <v/>
      </c>
      <c r="K92" s="160"/>
      <c r="L92" s="34"/>
    </row>
    <row r="93" spans="1:12" ht="18" customHeight="1" x14ac:dyDescent="0.25">
      <c r="A93" s="34"/>
      <c r="B93" s="48" t="s">
        <v>367</v>
      </c>
      <c r="C93" s="48"/>
      <c r="D93" s="268" t="str">
        <f>IF(ER_EKV!$D$93="","",ER_EKV!$D$93)</f>
        <v/>
      </c>
      <c r="E93" s="269"/>
      <c r="F93" s="15" t="str">
        <f>IF(ER_EKV!$F$93="","",ER_EKV!$F$93)</f>
        <v/>
      </c>
      <c r="G93" s="38"/>
      <c r="H93" s="186">
        <f>IF(ER_EKV!$H$93="","",ER_EKV!$H$93)</f>
        <v>1</v>
      </c>
      <c r="I93" s="187"/>
      <c r="J93" s="159" t="str">
        <f>IFERROR(IF($G$93="","",SUM($G$93*$H$93)),"")</f>
        <v/>
      </c>
      <c r="K93" s="160"/>
      <c r="L93" s="34"/>
    </row>
    <row r="94" spans="1:12" ht="18" customHeight="1" x14ac:dyDescent="0.25">
      <c r="A94" s="34"/>
      <c r="B94" s="34"/>
      <c r="C94" s="48"/>
      <c r="D94" s="95"/>
      <c r="E94" s="48"/>
      <c r="F94" s="77"/>
      <c r="G94" s="34"/>
      <c r="H94" s="77"/>
      <c r="I94" s="52" t="s">
        <v>358</v>
      </c>
      <c r="J94" s="199" t="str">
        <f>IFERROR(IF(OR($J$90,$J$91,$J$92,$J$93)="","",SUM($J$90:$K$93)),"")</f>
        <v/>
      </c>
      <c r="K94" s="199"/>
      <c r="L94" s="34"/>
    </row>
    <row r="95" spans="1:12" ht="12" customHeight="1" x14ac:dyDescent="0.25">
      <c r="A95" s="34"/>
      <c r="B95" s="92"/>
      <c r="C95" s="48"/>
      <c r="D95" s="95"/>
      <c r="E95" s="48"/>
      <c r="F95" s="77"/>
      <c r="G95" s="34"/>
      <c r="H95" s="77"/>
      <c r="I95" s="64"/>
      <c r="J95" s="96"/>
      <c r="K95" s="96"/>
      <c r="L95" s="34"/>
    </row>
    <row r="96" spans="1:12" ht="18" customHeight="1" thickBot="1" x14ac:dyDescent="0.3">
      <c r="A96" s="34"/>
      <c r="B96" s="204" t="s">
        <v>362</v>
      </c>
      <c r="C96" s="204"/>
      <c r="D96" s="204"/>
      <c r="E96" s="204"/>
      <c r="F96" s="204"/>
      <c r="G96" s="204"/>
      <c r="H96" s="204"/>
      <c r="I96" s="243" t="str">
        <f>IFERROR(IF(OR($J$65,$J$69,$J$82,$J$88,$J$94)="","",SUM($J$65,$J$69,$J$82,$J$88,$J$94)),"")</f>
        <v/>
      </c>
      <c r="J96" s="243"/>
      <c r="K96" s="243"/>
      <c r="L96" s="34"/>
    </row>
    <row r="97" spans="1:12" ht="12" customHeight="1" thickTop="1" x14ac:dyDescent="0.25">
      <c r="A97" s="34"/>
      <c r="B97" s="92"/>
      <c r="C97" s="48"/>
      <c r="D97" s="95"/>
      <c r="E97" s="48"/>
      <c r="F97" s="77"/>
      <c r="G97" s="34"/>
      <c r="H97" s="77"/>
      <c r="I97" s="64"/>
      <c r="J97" s="96"/>
      <c r="K97" s="96"/>
      <c r="L97" s="34"/>
    </row>
    <row r="98" spans="1:12" ht="21.95" customHeight="1" x14ac:dyDescent="0.2">
      <c r="A98" s="14"/>
      <c r="B98" s="200" t="s">
        <v>340</v>
      </c>
      <c r="C98" s="200"/>
      <c r="D98" s="200"/>
      <c r="E98" s="200"/>
      <c r="F98" s="203"/>
      <c r="G98" s="203"/>
      <c r="H98" s="201"/>
      <c r="I98" s="201"/>
      <c r="J98" s="202" t="s">
        <v>384</v>
      </c>
      <c r="K98" s="202"/>
      <c r="L98" s="14"/>
    </row>
    <row r="99" spans="1:12" ht="18" customHeight="1" x14ac:dyDescent="0.25">
      <c r="A99" s="34"/>
      <c r="B99" s="267" t="str">
        <f>IF(ER_EKV!$B$99="","",ER_EKV!$B$99)</f>
        <v/>
      </c>
      <c r="C99" s="267"/>
      <c r="D99" s="267"/>
      <c r="E99" s="267"/>
      <c r="F99" s="267"/>
      <c r="G99" s="267"/>
      <c r="H99" s="254" t="str">
        <f>IF(ER_EKV!$J$99="","",ER_EKV!$J$99)</f>
        <v/>
      </c>
      <c r="I99" s="254"/>
      <c r="J99" s="258"/>
      <c r="K99" s="259"/>
      <c r="L99" s="34"/>
    </row>
    <row r="100" spans="1:12" ht="18" customHeight="1" x14ac:dyDescent="0.25">
      <c r="A100" s="34"/>
      <c r="B100" s="267" t="str">
        <f>IF(ER_EKV!$B$100="","",ER_EKV!$B$100)</f>
        <v/>
      </c>
      <c r="C100" s="267"/>
      <c r="D100" s="267"/>
      <c r="E100" s="267"/>
      <c r="F100" s="267"/>
      <c r="G100" s="267"/>
      <c r="H100" s="254" t="str">
        <f>IF(ER_EKV!$J$100="","",ER_EKV!$J$100)</f>
        <v/>
      </c>
      <c r="I100" s="254"/>
      <c r="J100" s="258"/>
      <c r="K100" s="259"/>
      <c r="L100" s="34"/>
    </row>
    <row r="101" spans="1:12" ht="18" customHeight="1" x14ac:dyDescent="0.25">
      <c r="A101" s="34"/>
      <c r="B101" s="267" t="str">
        <f>IF(ER_EKV!$B$101="","",ER_EKV!$B$101)</f>
        <v/>
      </c>
      <c r="C101" s="267"/>
      <c r="D101" s="267"/>
      <c r="E101" s="267"/>
      <c r="F101" s="267"/>
      <c r="G101" s="267"/>
      <c r="H101" s="254" t="str">
        <f>IF(ER_EKV!$J$101="","",ER_EKV!$J$101)</f>
        <v/>
      </c>
      <c r="I101" s="254"/>
      <c r="J101" s="258"/>
      <c r="K101" s="259"/>
      <c r="L101" s="34"/>
    </row>
    <row r="102" spans="1:12" ht="18" customHeight="1" x14ac:dyDescent="0.25">
      <c r="A102" s="34"/>
      <c r="B102" s="267" t="str">
        <f>IF(ER_EKV!$B$102="","",ER_EKV!$B$102)</f>
        <v/>
      </c>
      <c r="C102" s="267"/>
      <c r="D102" s="267"/>
      <c r="E102" s="267"/>
      <c r="F102" s="267"/>
      <c r="G102" s="267"/>
      <c r="H102" s="254" t="str">
        <f>IF(ER_EKV!$J$102="","",ER_EKV!$J$102)</f>
        <v/>
      </c>
      <c r="I102" s="254"/>
      <c r="J102" s="258"/>
      <c r="K102" s="259"/>
      <c r="L102" s="34"/>
    </row>
    <row r="103" spans="1:12" ht="18" customHeight="1" x14ac:dyDescent="0.25">
      <c r="A103" s="34"/>
      <c r="B103" s="267"/>
      <c r="C103" s="267"/>
      <c r="D103" s="267"/>
      <c r="E103" s="267"/>
      <c r="F103" s="267"/>
      <c r="G103" s="267"/>
      <c r="H103" s="254" t="str">
        <f>IF(ER_EKV!$J$103="","",ER_EKV!$J$103)</f>
        <v/>
      </c>
      <c r="I103" s="254"/>
      <c r="J103" s="258"/>
      <c r="K103" s="259"/>
      <c r="L103" s="34"/>
    </row>
    <row r="104" spans="1:12" ht="18" customHeight="1" x14ac:dyDescent="0.25">
      <c r="A104" s="34"/>
      <c r="B104" s="267" t="str">
        <f>IF(ER_EKV!$B$104="","",ER_EKV!$B$104)</f>
        <v/>
      </c>
      <c r="C104" s="267"/>
      <c r="D104" s="267"/>
      <c r="E104" s="267"/>
      <c r="F104" s="267"/>
      <c r="G104" s="267"/>
      <c r="H104" s="254" t="str">
        <f>IF(ER_EKV!$J$104="","",ER_EKV!$J$104)</f>
        <v/>
      </c>
      <c r="I104" s="254"/>
      <c r="J104" s="258"/>
      <c r="K104" s="259"/>
      <c r="L104" s="34"/>
    </row>
    <row r="105" spans="1:12" ht="18" customHeight="1" x14ac:dyDescent="0.25">
      <c r="A105" s="34"/>
      <c r="B105" s="34"/>
      <c r="C105" s="34"/>
      <c r="D105" s="77"/>
      <c r="E105" s="34"/>
      <c r="F105" s="77"/>
      <c r="G105" s="34"/>
      <c r="H105" s="77"/>
      <c r="I105" s="52" t="s">
        <v>925</v>
      </c>
      <c r="J105" s="266" t="str">
        <f>IFERROR(IF(OR($J$99,$J$100,$J$101,$J$102,$J$103,$J$104)="","",SUM($J$99:$J$104)),"")</f>
        <v/>
      </c>
      <c r="K105" s="266"/>
      <c r="L105" s="34"/>
    </row>
    <row r="106" spans="1:12" ht="18" customHeight="1" x14ac:dyDescent="0.2">
      <c r="A106" s="14"/>
      <c r="B106" s="9" t="s">
        <v>341</v>
      </c>
      <c r="C106" s="1"/>
      <c r="D106" s="1"/>
      <c r="E106" s="1"/>
      <c r="F106" s="201"/>
      <c r="G106" s="201"/>
      <c r="H106" s="201"/>
      <c r="I106" s="201"/>
      <c r="J106" s="202" t="s">
        <v>384</v>
      </c>
      <c r="K106" s="202"/>
      <c r="L106" s="14"/>
    </row>
    <row r="107" spans="1:12" ht="18" customHeight="1" x14ac:dyDescent="0.25">
      <c r="A107" s="34"/>
      <c r="B107" s="255" t="str">
        <f>IF(ER_EKV!$B$107="","",ER_EKV!$B$107)</f>
        <v/>
      </c>
      <c r="C107" s="255"/>
      <c r="D107" s="255"/>
      <c r="E107" s="255"/>
      <c r="F107" s="255"/>
      <c r="G107" s="255"/>
      <c r="H107" s="254" t="str">
        <f>IF(ER_EKV!$J$107="","",ER_EKV!$J$107)</f>
        <v/>
      </c>
      <c r="I107" s="254"/>
      <c r="J107" s="258"/>
      <c r="K107" s="259"/>
      <c r="L107" s="34"/>
    </row>
    <row r="108" spans="1:12" ht="18" customHeight="1" x14ac:dyDescent="0.25">
      <c r="A108" s="34"/>
      <c r="B108" s="255" t="str">
        <f>IF(ER_EKV!$B$108="","",ER_EKV!$B$108)</f>
        <v/>
      </c>
      <c r="C108" s="255"/>
      <c r="D108" s="255"/>
      <c r="E108" s="255"/>
      <c r="F108" s="255"/>
      <c r="G108" s="255"/>
      <c r="H108" s="254" t="str">
        <f>IF(ER_EKV!$J$108="","",ER_EKV!$J$108)</f>
        <v/>
      </c>
      <c r="I108" s="254"/>
      <c r="J108" s="258"/>
      <c r="K108" s="259"/>
      <c r="L108" s="34"/>
    </row>
    <row r="109" spans="1:12" ht="18" customHeight="1" x14ac:dyDescent="0.25">
      <c r="A109" s="34"/>
      <c r="B109" s="255" t="str">
        <f>IF(ER_EKV!$B$109="","",ER_EKV!$B$109)</f>
        <v/>
      </c>
      <c r="C109" s="255"/>
      <c r="D109" s="255"/>
      <c r="E109" s="255"/>
      <c r="F109" s="255"/>
      <c r="G109" s="255"/>
      <c r="H109" s="254" t="str">
        <f>IF(ER_EKV!$J$109="","",ER_EKV!$J$109)</f>
        <v/>
      </c>
      <c r="I109" s="254"/>
      <c r="J109" s="258"/>
      <c r="K109" s="259"/>
      <c r="L109" s="34"/>
    </row>
    <row r="110" spans="1:12" ht="18" customHeight="1" x14ac:dyDescent="0.25">
      <c r="A110" s="34"/>
      <c r="B110" s="34"/>
      <c r="C110" s="34"/>
      <c r="D110" s="77"/>
      <c r="E110" s="34"/>
      <c r="F110" s="77"/>
      <c r="G110" s="34"/>
      <c r="H110" s="77"/>
      <c r="I110" s="52" t="s">
        <v>926</v>
      </c>
      <c r="J110" s="266" t="str">
        <f>IFERROR(IF(OR($J$107,$J$108,$J$109)="","",SUM($J$107:$K$109)),"")</f>
        <v/>
      </c>
      <c r="K110" s="266"/>
      <c r="L110" s="34"/>
    </row>
    <row r="111" spans="1:12" ht="12" customHeight="1" x14ac:dyDescent="0.15">
      <c r="A111" s="14"/>
      <c r="B111" s="14"/>
      <c r="C111" s="14"/>
      <c r="D111" s="14"/>
      <c r="E111" s="14"/>
      <c r="F111" s="14"/>
      <c r="G111" s="263" t="s">
        <v>933</v>
      </c>
      <c r="H111" s="263"/>
      <c r="I111" s="263"/>
      <c r="J111" s="262" t="s">
        <v>372</v>
      </c>
      <c r="K111" s="262"/>
      <c r="L111" s="14"/>
    </row>
    <row r="112" spans="1:12" ht="18" customHeight="1" thickBot="1" x14ac:dyDescent="0.3">
      <c r="A112" s="34"/>
      <c r="B112" s="253" t="s">
        <v>693</v>
      </c>
      <c r="C112" s="253"/>
      <c r="D112" s="253"/>
      <c r="E112" s="253"/>
      <c r="F112" s="253"/>
      <c r="G112" s="260" t="str">
        <f>IFERROR(IF(ER_EKV!I112="","",ER_EKV!I112),"")</f>
        <v/>
      </c>
      <c r="H112" s="261"/>
      <c r="I112" s="261"/>
      <c r="J112" s="256" t="str">
        <f>IFERROR(ROUNDDOWN(IF(OR($I$59,$I$96,$J$105,$J$110)="","",SUM($I$59,$I$96,$J$105,$J$110)),0),"")</f>
        <v/>
      </c>
      <c r="K112" s="257"/>
      <c r="L112" s="34"/>
    </row>
    <row r="113" spans="1:12" ht="12" customHeight="1" thickTop="1" x14ac:dyDescent="0.25">
      <c r="A113" s="34"/>
      <c r="B113" s="103"/>
      <c r="C113" s="103"/>
      <c r="D113" s="103"/>
      <c r="E113" s="103"/>
      <c r="F113" s="103"/>
      <c r="G113" s="103"/>
      <c r="H113" s="103"/>
      <c r="I113" s="103"/>
      <c r="J113" s="104"/>
      <c r="K113" s="104"/>
      <c r="L113" s="34"/>
    </row>
    <row r="114" spans="1:12" ht="12" customHeight="1" x14ac:dyDescent="0.25">
      <c r="A114" s="34"/>
      <c r="B114" s="105"/>
      <c r="C114" s="105"/>
      <c r="D114" s="105"/>
      <c r="E114" s="105"/>
      <c r="F114" s="105"/>
      <c r="G114" s="105"/>
      <c r="H114" s="105"/>
      <c r="I114" s="105"/>
      <c r="J114" s="106"/>
      <c r="K114" s="106"/>
      <c r="L114" s="34"/>
    </row>
    <row r="115" spans="1:12" ht="12" customHeight="1" x14ac:dyDescent="0.25">
      <c r="A115" s="34"/>
      <c r="B115" s="103"/>
      <c r="C115" s="103"/>
      <c r="D115" s="103"/>
      <c r="E115" s="103"/>
      <c r="F115" s="103"/>
      <c r="G115" s="103"/>
      <c r="H115" s="103"/>
      <c r="I115" s="103"/>
      <c r="J115" s="104"/>
      <c r="K115" s="104"/>
      <c r="L115" s="34"/>
    </row>
    <row r="116" spans="1:12" ht="24.95" customHeight="1" x14ac:dyDescent="0.25">
      <c r="A116" s="14"/>
      <c r="B116" s="241" t="s">
        <v>932</v>
      </c>
      <c r="C116" s="241"/>
      <c r="D116" s="241"/>
      <c r="E116" s="241"/>
      <c r="F116" s="241"/>
      <c r="G116" s="241"/>
      <c r="H116" s="241"/>
      <c r="I116" s="241"/>
      <c r="J116" s="241"/>
      <c r="K116" s="241"/>
      <c r="L116" s="14"/>
    </row>
    <row r="117" spans="1:12" ht="12" customHeight="1" x14ac:dyDescent="0.25">
      <c r="A117" s="14"/>
      <c r="B117" s="184" t="s">
        <v>695</v>
      </c>
      <c r="C117" s="184"/>
      <c r="D117" s="184"/>
      <c r="E117" s="184"/>
      <c r="F117" s="184"/>
      <c r="G117" s="184"/>
      <c r="H117" s="184"/>
      <c r="I117" s="184"/>
      <c r="J117" s="184"/>
      <c r="K117" s="184"/>
      <c r="L117" s="14"/>
    </row>
    <row r="118" spans="1:12" ht="12" customHeight="1" x14ac:dyDescent="0.25">
      <c r="A118" s="14"/>
      <c r="B118" s="184"/>
      <c r="C118" s="184"/>
      <c r="D118" s="184"/>
      <c r="E118" s="184"/>
      <c r="F118" s="184"/>
      <c r="G118" s="184"/>
      <c r="H118" s="184"/>
      <c r="I118" s="184"/>
      <c r="J118" s="184"/>
      <c r="K118" s="184"/>
      <c r="L118" s="14"/>
    </row>
    <row r="119" spans="1:12" ht="12" customHeight="1" x14ac:dyDescent="0.25">
      <c r="A119" s="14"/>
      <c r="B119" s="107"/>
      <c r="C119" s="107"/>
      <c r="D119" s="107"/>
      <c r="E119" s="107"/>
      <c r="F119" s="107"/>
      <c r="G119" s="107"/>
      <c r="H119" s="107"/>
      <c r="I119" s="107"/>
      <c r="J119" s="14"/>
      <c r="K119" s="14"/>
      <c r="L119" s="14"/>
    </row>
    <row r="120" spans="1:12" ht="12" customHeight="1" x14ac:dyDescent="0.25">
      <c r="A120" s="14"/>
      <c r="B120" s="90" t="s">
        <v>924</v>
      </c>
      <c r="C120" s="14"/>
      <c r="D120" s="14"/>
      <c r="E120" s="14"/>
      <c r="F120" s="14"/>
      <c r="G120" s="14"/>
      <c r="H120" s="14"/>
      <c r="I120" s="14"/>
      <c r="J120" s="14"/>
      <c r="K120" s="14"/>
      <c r="L120" s="14"/>
    </row>
    <row r="121" spans="1:12" ht="12" customHeight="1" x14ac:dyDescent="0.2">
      <c r="A121" s="14"/>
      <c r="B121" s="12" t="s">
        <v>372</v>
      </c>
      <c r="C121" s="14"/>
      <c r="D121" s="14"/>
      <c r="E121" s="108"/>
      <c r="F121" s="108"/>
      <c r="G121" s="139"/>
      <c r="H121" s="34"/>
      <c r="I121" s="34"/>
      <c r="J121" s="164" t="str">
        <f>IF($J$112="","",$J$112)</f>
        <v/>
      </c>
      <c r="K121" s="164"/>
      <c r="L121" s="14"/>
    </row>
    <row r="122" spans="1:12" ht="12" customHeight="1" x14ac:dyDescent="0.2">
      <c r="A122" s="14"/>
      <c r="B122" s="12" t="s">
        <v>946</v>
      </c>
      <c r="C122" s="14"/>
      <c r="D122" s="72"/>
      <c r="E122" s="72"/>
      <c r="F122" s="72"/>
      <c r="G122" s="34"/>
      <c r="H122" s="136"/>
      <c r="I122" s="131" t="s">
        <v>944</v>
      </c>
      <c r="J122" s="136"/>
      <c r="K122" s="70"/>
      <c r="L122" s="14"/>
    </row>
    <row r="123" spans="1:12" ht="12" customHeight="1" x14ac:dyDescent="0.25">
      <c r="A123" s="14"/>
      <c r="B123" s="299"/>
      <c r="C123" s="299"/>
      <c r="D123" s="299"/>
      <c r="E123" s="299"/>
      <c r="F123" s="299"/>
      <c r="G123" s="299"/>
      <c r="H123" s="300"/>
      <c r="I123" s="141"/>
      <c r="J123" s="301" t="str">
        <f>IFERROR(IF(J121="","",J121*I123),"")</f>
        <v/>
      </c>
      <c r="K123" s="301"/>
      <c r="L123" s="14"/>
    </row>
    <row r="124" spans="1:12" ht="12" customHeight="1" x14ac:dyDescent="0.2">
      <c r="A124" s="14"/>
      <c r="B124" s="12" t="s">
        <v>947</v>
      </c>
      <c r="C124" s="12"/>
      <c r="D124" s="12"/>
      <c r="E124" s="12"/>
      <c r="F124" s="12"/>
      <c r="G124" s="34"/>
      <c r="H124" s="137"/>
      <c r="I124" s="134" t="s">
        <v>945</v>
      </c>
      <c r="J124" s="130"/>
      <c r="K124" s="70"/>
      <c r="L124" s="14"/>
    </row>
    <row r="125" spans="1:12" ht="12" customHeight="1" x14ac:dyDescent="0.25">
      <c r="A125" s="14"/>
      <c r="B125" s="299"/>
      <c r="C125" s="299"/>
      <c r="D125" s="299"/>
      <c r="E125" s="299"/>
      <c r="F125" s="299"/>
      <c r="G125" s="299"/>
      <c r="H125" s="300"/>
      <c r="I125" s="135"/>
      <c r="J125" s="303"/>
      <c r="K125" s="303"/>
      <c r="L125" s="14"/>
    </row>
    <row r="126" spans="1:12" ht="12" customHeight="1" x14ac:dyDescent="0.2">
      <c r="A126" s="14"/>
      <c r="B126" s="12" t="s">
        <v>943</v>
      </c>
      <c r="C126" s="14"/>
      <c r="D126" s="14"/>
      <c r="E126" s="108"/>
      <c r="F126" s="108"/>
      <c r="G126" s="108"/>
      <c r="H126" s="34"/>
      <c r="I126" s="136"/>
      <c r="J126" s="301" t="str">
        <f>IFERROR(ROUNDUP(IF((SUM($J$121-$J$123-$J$125)*0.1)&lt;15000,15000,$J$112*0.1),0),"")</f>
        <v/>
      </c>
      <c r="K126" s="301"/>
      <c r="L126" s="14"/>
    </row>
    <row r="127" spans="1:12" ht="6" customHeight="1" x14ac:dyDescent="0.2">
      <c r="A127" s="14"/>
      <c r="B127" s="12"/>
      <c r="C127" s="14"/>
      <c r="D127" s="14"/>
      <c r="E127" s="108"/>
      <c r="F127" s="108"/>
      <c r="G127" s="108"/>
      <c r="H127" s="54"/>
      <c r="I127" s="12"/>
      <c r="J127" s="12"/>
      <c r="K127" s="14"/>
      <c r="L127" s="14"/>
    </row>
    <row r="128" spans="1:12" ht="12" customHeight="1" thickBot="1" x14ac:dyDescent="0.25">
      <c r="A128" s="14"/>
      <c r="B128" s="90" t="s">
        <v>931</v>
      </c>
      <c r="C128" s="1"/>
      <c r="D128" s="1"/>
      <c r="E128" s="108"/>
      <c r="F128" s="108"/>
      <c r="G128" s="108"/>
      <c r="H128" s="34"/>
      <c r="I128" s="138"/>
      <c r="J128" s="264" t="str">
        <f>IFERROR(MAX(0,(ROUND(ROUNDUP(IF($J$112="","",$J$121-$J$123-$J$125-$J$126),0),0))),"")</f>
        <v/>
      </c>
      <c r="K128" s="264"/>
      <c r="L128" s="14"/>
    </row>
    <row r="129" spans="1:12" ht="12" customHeight="1" thickTop="1" x14ac:dyDescent="0.2">
      <c r="A129" s="14"/>
      <c r="B129" s="1"/>
      <c r="C129" s="1"/>
      <c r="D129" s="1"/>
      <c r="E129" s="108"/>
      <c r="F129" s="108"/>
      <c r="G129" s="108"/>
      <c r="H129" s="14"/>
      <c r="I129" s="14"/>
      <c r="J129" s="14"/>
      <c r="K129" s="14"/>
      <c r="L129" s="14"/>
    </row>
    <row r="130" spans="1:12" ht="12" customHeight="1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</row>
    <row r="131" spans="1:12" ht="12" customHeight="1" x14ac:dyDescent="0.25">
      <c r="A131" s="14"/>
      <c r="B131" s="90" t="s">
        <v>948</v>
      </c>
      <c r="C131" s="14"/>
      <c r="D131" s="14"/>
      <c r="E131" s="14"/>
      <c r="F131" s="14"/>
      <c r="G131" s="14"/>
      <c r="H131" s="14"/>
      <c r="I131" s="14"/>
      <c r="J131" s="14"/>
      <c r="K131" s="14"/>
      <c r="L131" s="14"/>
    </row>
    <row r="132" spans="1:12" ht="6" customHeight="1" x14ac:dyDescent="0.25">
      <c r="A132" s="14"/>
      <c r="B132" s="12"/>
      <c r="C132" s="14"/>
      <c r="D132" s="14"/>
      <c r="E132" s="14"/>
      <c r="F132" s="14"/>
      <c r="G132" s="14"/>
      <c r="H132" s="34"/>
      <c r="I132" s="14"/>
      <c r="J132" s="14"/>
      <c r="K132" s="14"/>
      <c r="L132" s="14"/>
    </row>
    <row r="133" spans="1:12" ht="12" customHeight="1" x14ac:dyDescent="0.2">
      <c r="A133" s="14"/>
      <c r="B133" s="12" t="s">
        <v>949</v>
      </c>
      <c r="C133" s="14"/>
      <c r="D133" s="14"/>
      <c r="E133" s="108"/>
      <c r="F133" s="108"/>
      <c r="G133" s="108"/>
      <c r="H133" s="34"/>
      <c r="I133" s="69"/>
      <c r="J133" s="301" t="str">
        <f>IF(ER_EKV!$I$112="","",ER_EKV!$I$112)</f>
        <v/>
      </c>
      <c r="K133" s="301"/>
      <c r="L133" s="14"/>
    </row>
    <row r="134" spans="1:12" ht="12" customHeight="1" x14ac:dyDescent="0.2">
      <c r="A134" s="14"/>
      <c r="B134" s="12" t="s">
        <v>950</v>
      </c>
      <c r="C134" s="14"/>
      <c r="D134" s="14"/>
      <c r="E134" s="108"/>
      <c r="F134" s="108"/>
      <c r="G134" s="108"/>
      <c r="H134" s="34"/>
      <c r="I134" s="69"/>
      <c r="J134" s="301" t="str">
        <f>IF($J$112="","",$J$112)</f>
        <v/>
      </c>
      <c r="K134" s="301"/>
      <c r="L134" s="14"/>
    </row>
    <row r="135" spans="1:12" ht="6" customHeight="1" x14ac:dyDescent="0.2">
      <c r="A135" s="14"/>
      <c r="B135" s="12"/>
      <c r="C135" s="14"/>
      <c r="D135" s="14"/>
      <c r="E135" s="108"/>
      <c r="F135" s="108"/>
      <c r="G135" s="108"/>
      <c r="H135" s="34"/>
      <c r="I135" s="14"/>
      <c r="J135" s="14"/>
      <c r="K135" s="14"/>
      <c r="L135" s="14"/>
    </row>
    <row r="136" spans="1:12" ht="12" customHeight="1" thickBot="1" x14ac:dyDescent="0.25">
      <c r="A136" s="14"/>
      <c r="B136" s="12" t="str">
        <f>IF($J$134&gt;$J$133,"Zusätzlich übernommene Einsatzkosten","Nicht übernommene Einsatzkosten")</f>
        <v>Nicht übernommene Einsatzkosten</v>
      </c>
      <c r="C136" s="14"/>
      <c r="D136" s="14"/>
      <c r="E136" s="108"/>
      <c r="F136" s="108"/>
      <c r="G136" s="108"/>
      <c r="H136" s="34"/>
      <c r="I136" s="69"/>
      <c r="J136" s="302" t="str">
        <f>IFERROR(IF($J$112="","",$J$134-$J$133),"")</f>
        <v/>
      </c>
      <c r="K136" s="302"/>
      <c r="L136" s="14"/>
    </row>
    <row r="137" spans="1:12" ht="12" customHeight="1" thickTop="1" x14ac:dyDescent="0.2">
      <c r="A137" s="14"/>
      <c r="B137" s="12"/>
      <c r="C137" s="14"/>
      <c r="D137" s="14"/>
      <c r="E137" s="108"/>
      <c r="F137" s="108"/>
      <c r="G137" s="108"/>
      <c r="H137" s="34"/>
      <c r="I137" s="14"/>
      <c r="J137" s="14"/>
      <c r="K137" s="14"/>
      <c r="L137" s="14"/>
    </row>
    <row r="138" spans="1:12" ht="12" customHeight="1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</row>
    <row r="139" spans="1:12" ht="12" customHeight="1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</row>
    <row r="140" spans="1:12" ht="12" customHeight="1" x14ac:dyDescent="0.25">
      <c r="A140" s="14"/>
      <c r="B140" s="166" t="s">
        <v>373</v>
      </c>
      <c r="C140" s="166"/>
      <c r="D140" s="166"/>
      <c r="E140" s="166"/>
      <c r="F140" s="166"/>
      <c r="G140" s="166"/>
      <c r="H140" s="166"/>
      <c r="I140" s="166"/>
      <c r="J140" s="166"/>
      <c r="K140" s="166"/>
      <c r="L140" s="14"/>
    </row>
    <row r="141" spans="1:12" ht="12" customHeight="1" x14ac:dyDescent="0.25">
      <c r="A141" s="14"/>
      <c r="B141" s="265" t="s">
        <v>377</v>
      </c>
      <c r="C141" s="265"/>
      <c r="D141" s="265"/>
      <c r="E141" s="265"/>
      <c r="F141" s="265"/>
      <c r="G141" s="265"/>
      <c r="H141" s="265"/>
      <c r="I141" s="265"/>
      <c r="J141" s="265"/>
      <c r="K141" s="265"/>
      <c r="L141" s="14"/>
    </row>
    <row r="142" spans="1:12" ht="12" customHeight="1" x14ac:dyDescent="0.2">
      <c r="A142" s="14"/>
      <c r="B142" s="109"/>
      <c r="C142" s="110"/>
      <c r="D142" s="111"/>
      <c r="E142" s="110"/>
      <c r="F142" s="12"/>
      <c r="G142" s="12"/>
      <c r="H142" s="12"/>
      <c r="I142" s="12"/>
      <c r="J142" s="12"/>
      <c r="K142" s="12"/>
      <c r="L142" s="14"/>
    </row>
    <row r="143" spans="1:12" ht="12" customHeight="1" x14ac:dyDescent="0.25">
      <c r="A143" s="14"/>
      <c r="B143" s="166" t="s">
        <v>374</v>
      </c>
      <c r="C143" s="166"/>
      <c r="D143" s="166"/>
      <c r="E143" s="166"/>
      <c r="F143" s="166"/>
      <c r="G143" s="166"/>
      <c r="H143" s="166"/>
      <c r="I143" s="166"/>
      <c r="J143" s="166"/>
      <c r="K143" s="166"/>
      <c r="L143" s="14"/>
    </row>
    <row r="144" spans="1:12" ht="50.1" customHeight="1" x14ac:dyDescent="0.25">
      <c r="A144" s="14"/>
      <c r="B144" s="167" t="s">
        <v>375</v>
      </c>
      <c r="C144" s="167"/>
      <c r="D144" s="167"/>
      <c r="E144" s="167"/>
      <c r="F144" s="167"/>
      <c r="G144" s="167"/>
      <c r="H144" s="167"/>
      <c r="I144" s="167"/>
      <c r="J144" s="167"/>
      <c r="K144" s="167"/>
      <c r="L144" s="14"/>
    </row>
    <row r="145" spans="1:12" ht="12" customHeight="1" x14ac:dyDescent="0.2">
      <c r="A145" s="14"/>
      <c r="B145" s="109"/>
      <c r="C145" s="110"/>
      <c r="D145" s="111"/>
      <c r="E145" s="110"/>
      <c r="F145" s="12"/>
      <c r="G145" s="12"/>
      <c r="H145" s="12"/>
      <c r="I145" s="12"/>
      <c r="J145" s="12"/>
      <c r="K145" s="12"/>
      <c r="L145" s="14"/>
    </row>
    <row r="146" spans="1:12" ht="12" customHeight="1" x14ac:dyDescent="0.25">
      <c r="A146" s="14"/>
      <c r="B146" s="166" t="s">
        <v>376</v>
      </c>
      <c r="C146" s="166"/>
      <c r="D146" s="166"/>
      <c r="E146" s="166"/>
      <c r="F146" s="166"/>
      <c r="G146" s="166"/>
      <c r="H146" s="166"/>
      <c r="I146" s="166"/>
      <c r="J146" s="166"/>
      <c r="K146" s="166"/>
      <c r="L146" s="14"/>
    </row>
    <row r="147" spans="1:12" ht="39.950000000000003" customHeight="1" x14ac:dyDescent="0.25">
      <c r="A147" s="14"/>
      <c r="B147" s="167" t="s">
        <v>378</v>
      </c>
      <c r="C147" s="167"/>
      <c r="D147" s="167"/>
      <c r="E147" s="167"/>
      <c r="F147" s="167"/>
      <c r="G147" s="167"/>
      <c r="H147" s="167"/>
      <c r="I147" s="167"/>
      <c r="J147" s="167"/>
      <c r="K147" s="167"/>
      <c r="L147" s="14"/>
    </row>
    <row r="148" spans="1:12" ht="12" customHeight="1" x14ac:dyDescent="0.25">
      <c r="A148" s="14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4"/>
    </row>
    <row r="149" spans="1:12" ht="12" customHeight="1" x14ac:dyDescent="0.25">
      <c r="A149" s="14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4"/>
    </row>
    <row r="150" spans="1:12" ht="25.9" customHeight="1" x14ac:dyDescent="0.25">
      <c r="A150" s="14"/>
      <c r="B150" s="168" t="s">
        <v>901</v>
      </c>
      <c r="C150" s="168"/>
      <c r="D150" s="168"/>
      <c r="E150" s="168"/>
      <c r="F150" s="168"/>
      <c r="G150" s="168"/>
      <c r="H150" s="168"/>
      <c r="I150" s="168"/>
      <c r="J150" s="168"/>
      <c r="K150" s="168"/>
      <c r="L150" s="14"/>
    </row>
    <row r="151" spans="1:12" ht="12" customHeight="1" x14ac:dyDescent="0.25">
      <c r="A151" s="14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4"/>
    </row>
    <row r="152" spans="1:12" ht="12" customHeight="1" x14ac:dyDescent="0.25">
      <c r="A152" s="14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4"/>
    </row>
    <row r="153" spans="1:12" ht="12" customHeight="1" x14ac:dyDescent="0.2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</row>
    <row r="154" spans="1:12" ht="12" x14ac:dyDescent="0.25">
      <c r="A154" s="14"/>
      <c r="B154" s="48" t="s">
        <v>907</v>
      </c>
      <c r="C154" s="56"/>
      <c r="D154" s="56"/>
      <c r="E154" s="56"/>
      <c r="F154" s="56"/>
      <c r="G154" s="14"/>
      <c r="H154" s="14"/>
      <c r="I154" s="14"/>
      <c r="J154" s="14"/>
      <c r="K154" s="14"/>
      <c r="L154" s="14"/>
    </row>
    <row r="155" spans="1:12" ht="12" x14ac:dyDescent="0.25">
      <c r="A155" s="14"/>
      <c r="B155" s="10" t="s">
        <v>366</v>
      </c>
      <c r="C155" s="56"/>
      <c r="D155" s="56"/>
      <c r="E155" s="56"/>
      <c r="F155" s="155" t="s">
        <v>3</v>
      </c>
      <c r="G155" s="14"/>
      <c r="H155" s="14"/>
      <c r="I155" s="14"/>
      <c r="J155" s="14"/>
      <c r="K155" s="14"/>
      <c r="L155" s="14"/>
    </row>
    <row r="156" spans="1:12" ht="9.9499999999999993" customHeight="1" x14ac:dyDescent="0.2">
      <c r="A156" s="14"/>
      <c r="B156" s="112"/>
      <c r="C156" s="112"/>
      <c r="D156" s="112"/>
      <c r="E156" s="112"/>
      <c r="F156" s="155" t="s">
        <v>4</v>
      </c>
      <c r="G156" s="14"/>
      <c r="H156" s="14"/>
      <c r="I156" s="14"/>
      <c r="J156" s="14"/>
      <c r="K156" s="14"/>
      <c r="L156" s="14"/>
    </row>
    <row r="157" spans="1:12" ht="12" customHeight="1" x14ac:dyDescent="0.2">
      <c r="A157" s="14"/>
      <c r="B157" s="183" t="s">
        <v>906</v>
      </c>
      <c r="C157" s="183"/>
      <c r="D157" s="183"/>
      <c r="E157" s="113"/>
      <c r="F157" s="113"/>
      <c r="G157" s="113"/>
      <c r="H157" s="113"/>
      <c r="I157" s="113"/>
      <c r="J157" s="113"/>
      <c r="K157" s="113"/>
      <c r="L157" s="14"/>
    </row>
    <row r="158" spans="1:12" ht="16.149999999999999" customHeight="1" x14ac:dyDescent="0.25">
      <c r="A158" s="14"/>
      <c r="B158" s="34"/>
      <c r="C158" s="12"/>
      <c r="D158" s="14"/>
      <c r="E158" s="14"/>
      <c r="F158" s="169"/>
      <c r="G158" s="169"/>
      <c r="H158" s="169"/>
      <c r="I158" s="169"/>
      <c r="J158" s="169"/>
      <c r="K158" s="169"/>
      <c r="L158" s="14"/>
    </row>
    <row r="159" spans="1:12" ht="16.149999999999999" customHeight="1" x14ac:dyDescent="0.2">
      <c r="A159" s="14"/>
      <c r="B159" s="114"/>
      <c r="C159" s="12"/>
      <c r="D159" s="14"/>
      <c r="E159" s="2"/>
      <c r="F159" s="169"/>
      <c r="G159" s="169"/>
      <c r="H159" s="169"/>
      <c r="I159" s="169"/>
      <c r="J159" s="169"/>
      <c r="K159" s="169"/>
      <c r="L159" s="14"/>
    </row>
    <row r="160" spans="1:12" ht="16.149999999999999" customHeight="1" x14ac:dyDescent="0.2">
      <c r="A160" s="14"/>
      <c r="B160" s="115" t="s">
        <v>26</v>
      </c>
      <c r="C160" s="12"/>
      <c r="D160" s="14"/>
      <c r="E160" s="2"/>
      <c r="F160" s="169"/>
      <c r="G160" s="169"/>
      <c r="H160" s="169"/>
      <c r="I160" s="169"/>
      <c r="J160" s="169"/>
      <c r="K160" s="169"/>
      <c r="L160" s="14"/>
    </row>
    <row r="161" spans="1:12" ht="12" customHeight="1" x14ac:dyDescent="0.2">
      <c r="A161" s="14"/>
      <c r="B161" s="6" t="s">
        <v>953</v>
      </c>
      <c r="C161" s="12"/>
      <c r="D161" s="14"/>
      <c r="E161" s="2"/>
      <c r="F161" s="170"/>
      <c r="G161" s="170"/>
      <c r="H161" s="170"/>
      <c r="I161" s="170"/>
      <c r="J161" s="170"/>
      <c r="K161" s="170"/>
      <c r="L161" s="14"/>
    </row>
    <row r="162" spans="1:12" ht="15" customHeight="1" x14ac:dyDescent="0.2">
      <c r="A162" s="14"/>
      <c r="B162" s="162"/>
      <c r="C162" s="162"/>
      <c r="D162" s="162"/>
      <c r="E162" s="2"/>
      <c r="F162" s="163" t="str">
        <f>IF($B$157="Rapport eingesehen, cc","Conradin Caduff, Leiter Feuerwehr",IF($B$157="Rapport eingesehen, ra","Ricardo Arpagaus, stv. Leiter Feuerwehr",""))</f>
        <v/>
      </c>
      <c r="G162" s="163"/>
      <c r="H162" s="163"/>
      <c r="I162" s="163"/>
      <c r="J162" s="163"/>
      <c r="K162" s="163"/>
      <c r="L162" s="14"/>
    </row>
    <row r="163" spans="1:12" ht="18" customHeight="1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</row>
    <row r="164" spans="1:12" ht="18" customHeight="1" x14ac:dyDescent="0.25">
      <c r="A164" s="14"/>
      <c r="B164" s="67"/>
      <c r="C164" s="14"/>
      <c r="D164" s="14"/>
      <c r="E164" s="14"/>
      <c r="F164" s="14"/>
      <c r="G164" s="14"/>
      <c r="H164" s="14"/>
      <c r="I164" s="14"/>
      <c r="J164" s="14"/>
      <c r="K164" s="14"/>
      <c r="L164" s="14"/>
    </row>
  </sheetData>
  <sheetProtection algorithmName="SHA-512" hashValue="KLEvDWD6ZEZjXt4YpnhsQHPxku6GVVnPIo17ksa58nq+wvEyiDRdrW1CPJEQsJjaUVtS8rMYb1/0AyoqMq1sQQ==" saltValue="m7smTKEli9VRkp2focEuZQ==" spinCount="100000" sheet="1" objects="1" scenarios="1" selectLockedCells="1"/>
  <mergeCells count="225">
    <mergeCell ref="C18:K18"/>
    <mergeCell ref="C19:K19"/>
    <mergeCell ref="B123:H123"/>
    <mergeCell ref="B125:H125"/>
    <mergeCell ref="J133:K133"/>
    <mergeCell ref="J134:K134"/>
    <mergeCell ref="J136:K136"/>
    <mergeCell ref="J121:K121"/>
    <mergeCell ref="J123:K123"/>
    <mergeCell ref="J125:K125"/>
    <mergeCell ref="J126:K126"/>
    <mergeCell ref="F34:G34"/>
    <mergeCell ref="I34:J34"/>
    <mergeCell ref="B40:E40"/>
    <mergeCell ref="H40:I40"/>
    <mergeCell ref="J40:K40"/>
    <mergeCell ref="B41:E41"/>
    <mergeCell ref="H41:I41"/>
    <mergeCell ref="J41:K41"/>
    <mergeCell ref="H38:I38"/>
    <mergeCell ref="J38:K38"/>
    <mergeCell ref="B39:E39"/>
    <mergeCell ref="H39:I39"/>
    <mergeCell ref="J39:K39"/>
    <mergeCell ref="G9:K9"/>
    <mergeCell ref="C3:E3"/>
    <mergeCell ref="C4:E4"/>
    <mergeCell ref="I4:K4"/>
    <mergeCell ref="C5:E5"/>
    <mergeCell ref="I5:K5"/>
    <mergeCell ref="B6:E6"/>
    <mergeCell ref="C9:E9"/>
    <mergeCell ref="C8:K8"/>
    <mergeCell ref="C11:K11"/>
    <mergeCell ref="C12:K12"/>
    <mergeCell ref="C13:K13"/>
    <mergeCell ref="C14:K14"/>
    <mergeCell ref="C16:K16"/>
    <mergeCell ref="F30:I30"/>
    <mergeCell ref="J30:K30"/>
    <mergeCell ref="J31:K31"/>
    <mergeCell ref="F33:G33"/>
    <mergeCell ref="D30:E30"/>
    <mergeCell ref="J27:K27"/>
    <mergeCell ref="G29:I29"/>
    <mergeCell ref="J29:K29"/>
    <mergeCell ref="F32:K32"/>
    <mergeCell ref="I33:J33"/>
    <mergeCell ref="B26:E26"/>
    <mergeCell ref="H26:I26"/>
    <mergeCell ref="J26:K26"/>
    <mergeCell ref="H21:K21"/>
    <mergeCell ref="D25:E25"/>
    <mergeCell ref="H25:I25"/>
    <mergeCell ref="J25:K25"/>
    <mergeCell ref="C21:F21"/>
    <mergeCell ref="C17:K17"/>
    <mergeCell ref="B44:E44"/>
    <mergeCell ref="H44:I44"/>
    <mergeCell ref="J44:K44"/>
    <mergeCell ref="B45:E45"/>
    <mergeCell ref="H45:I45"/>
    <mergeCell ref="J45:K45"/>
    <mergeCell ref="B42:E42"/>
    <mergeCell ref="H42:I42"/>
    <mergeCell ref="J42:K42"/>
    <mergeCell ref="B43:E43"/>
    <mergeCell ref="H43:I43"/>
    <mergeCell ref="J43:K43"/>
    <mergeCell ref="B49:E49"/>
    <mergeCell ref="H49:I49"/>
    <mergeCell ref="J49:K49"/>
    <mergeCell ref="H50:I50"/>
    <mergeCell ref="J50:K50"/>
    <mergeCell ref="J46:K46"/>
    <mergeCell ref="H47:I47"/>
    <mergeCell ref="J47:K47"/>
    <mergeCell ref="B48:E48"/>
    <mergeCell ref="H48:I48"/>
    <mergeCell ref="J48:K48"/>
    <mergeCell ref="C50:E50"/>
    <mergeCell ref="B54:E54"/>
    <mergeCell ref="H54:I54"/>
    <mergeCell ref="J54:K54"/>
    <mergeCell ref="H55:I55"/>
    <mergeCell ref="J55:K55"/>
    <mergeCell ref="J51:K51"/>
    <mergeCell ref="H52:I52"/>
    <mergeCell ref="J52:K52"/>
    <mergeCell ref="B53:E53"/>
    <mergeCell ref="H53:I53"/>
    <mergeCell ref="J53:K53"/>
    <mergeCell ref="D55:E55"/>
    <mergeCell ref="D63:E63"/>
    <mergeCell ref="H63:I63"/>
    <mergeCell ref="J63:K63"/>
    <mergeCell ref="H64:I64"/>
    <mergeCell ref="J64:K64"/>
    <mergeCell ref="H56:I56"/>
    <mergeCell ref="J56:K56"/>
    <mergeCell ref="J57:K57"/>
    <mergeCell ref="B64:E64"/>
    <mergeCell ref="B59:H59"/>
    <mergeCell ref="I59:K59"/>
    <mergeCell ref="D56:E56"/>
    <mergeCell ref="B76:E76"/>
    <mergeCell ref="H76:I76"/>
    <mergeCell ref="J76:K76"/>
    <mergeCell ref="B77:E77"/>
    <mergeCell ref="H77:I77"/>
    <mergeCell ref="J77:K77"/>
    <mergeCell ref="J65:K65"/>
    <mergeCell ref="H74:I74"/>
    <mergeCell ref="J74:K74"/>
    <mergeCell ref="B75:E75"/>
    <mergeCell ref="H75:I75"/>
    <mergeCell ref="J75:K75"/>
    <mergeCell ref="G67:I67"/>
    <mergeCell ref="J67:K67"/>
    <mergeCell ref="D68:E68"/>
    <mergeCell ref="F68:I68"/>
    <mergeCell ref="J68:K68"/>
    <mergeCell ref="J69:K69"/>
    <mergeCell ref="F70:K70"/>
    <mergeCell ref="F71:G71"/>
    <mergeCell ref="I71:J71"/>
    <mergeCell ref="F72:G72"/>
    <mergeCell ref="I72:J72"/>
    <mergeCell ref="B80:E80"/>
    <mergeCell ref="H80:I80"/>
    <mergeCell ref="J80:K80"/>
    <mergeCell ref="B81:E81"/>
    <mergeCell ref="H81:I81"/>
    <mergeCell ref="J81:K81"/>
    <mergeCell ref="B78:E78"/>
    <mergeCell ref="H78:I78"/>
    <mergeCell ref="J78:K78"/>
    <mergeCell ref="B79:E79"/>
    <mergeCell ref="H79:I79"/>
    <mergeCell ref="J79:K79"/>
    <mergeCell ref="B86:E86"/>
    <mergeCell ref="H86:I86"/>
    <mergeCell ref="J86:K86"/>
    <mergeCell ref="H87:I87"/>
    <mergeCell ref="J87:K87"/>
    <mergeCell ref="J82:K82"/>
    <mergeCell ref="H84:I84"/>
    <mergeCell ref="J84:K84"/>
    <mergeCell ref="B85:E85"/>
    <mergeCell ref="H85:I85"/>
    <mergeCell ref="J85:K85"/>
    <mergeCell ref="C87:E87"/>
    <mergeCell ref="B91:E91"/>
    <mergeCell ref="H91:I91"/>
    <mergeCell ref="J91:K91"/>
    <mergeCell ref="H92:I92"/>
    <mergeCell ref="J92:K92"/>
    <mergeCell ref="J88:K88"/>
    <mergeCell ref="H89:I89"/>
    <mergeCell ref="J89:K89"/>
    <mergeCell ref="B90:E90"/>
    <mergeCell ref="H90:I90"/>
    <mergeCell ref="J90:K90"/>
    <mergeCell ref="D92:E92"/>
    <mergeCell ref="B98:E98"/>
    <mergeCell ref="F98:G98"/>
    <mergeCell ref="H98:I98"/>
    <mergeCell ref="J98:K98"/>
    <mergeCell ref="J99:K99"/>
    <mergeCell ref="H93:I93"/>
    <mergeCell ref="J93:K93"/>
    <mergeCell ref="J94:K94"/>
    <mergeCell ref="H99:I99"/>
    <mergeCell ref="B99:G99"/>
    <mergeCell ref="B96:H96"/>
    <mergeCell ref="I96:K96"/>
    <mergeCell ref="D93:E93"/>
    <mergeCell ref="H100:I100"/>
    <mergeCell ref="H101:I101"/>
    <mergeCell ref="B141:K141"/>
    <mergeCell ref="B143:K143"/>
    <mergeCell ref="B144:K144"/>
    <mergeCell ref="B146:K146"/>
    <mergeCell ref="B147:K147"/>
    <mergeCell ref="B140:K140"/>
    <mergeCell ref="J110:K110"/>
    <mergeCell ref="B103:G103"/>
    <mergeCell ref="B104:G104"/>
    <mergeCell ref="H107:I107"/>
    <mergeCell ref="J100:K100"/>
    <mergeCell ref="J101:K101"/>
    <mergeCell ref="J102:K102"/>
    <mergeCell ref="H102:I102"/>
    <mergeCell ref="B100:G100"/>
    <mergeCell ref="B101:G101"/>
    <mergeCell ref="B102:G102"/>
    <mergeCell ref="J103:K103"/>
    <mergeCell ref="J104:K104"/>
    <mergeCell ref="J105:K105"/>
    <mergeCell ref="F106:G106"/>
    <mergeCell ref="H106:I106"/>
    <mergeCell ref="J106:K106"/>
    <mergeCell ref="H103:I103"/>
    <mergeCell ref="H104:I104"/>
    <mergeCell ref="H108:I108"/>
    <mergeCell ref="B150:K150"/>
    <mergeCell ref="F158:K161"/>
    <mergeCell ref="B162:D162"/>
    <mergeCell ref="F162:K162"/>
    <mergeCell ref="B157:D157"/>
    <mergeCell ref="H109:I109"/>
    <mergeCell ref="B107:G107"/>
    <mergeCell ref="B108:G108"/>
    <mergeCell ref="B109:G109"/>
    <mergeCell ref="J112:K112"/>
    <mergeCell ref="B116:K116"/>
    <mergeCell ref="J107:K107"/>
    <mergeCell ref="J108:K108"/>
    <mergeCell ref="J109:K109"/>
    <mergeCell ref="G112:I112"/>
    <mergeCell ref="B112:F112"/>
    <mergeCell ref="J111:K111"/>
    <mergeCell ref="G111:I111"/>
    <mergeCell ref="B117:K118"/>
    <mergeCell ref="J128:K128"/>
  </mergeCells>
  <conditionalFormatting sqref="F32:F33">
    <cfRule type="expression" dxfId="27" priority="11">
      <formula>F32=0</formula>
    </cfRule>
  </conditionalFormatting>
  <conditionalFormatting sqref="F70:F71">
    <cfRule type="expression" dxfId="26" priority="10">
      <formula>F70=0</formula>
    </cfRule>
  </conditionalFormatting>
  <conditionalFormatting sqref="H44:H46">
    <cfRule type="expression" dxfId="25" priority="2">
      <formula>H44=0</formula>
    </cfRule>
  </conditionalFormatting>
  <conditionalFormatting sqref="H50">
    <cfRule type="expression" dxfId="24" priority="3">
      <formula>H50=0</formula>
    </cfRule>
  </conditionalFormatting>
  <conditionalFormatting sqref="H79:H81">
    <cfRule type="expression" dxfId="23" priority="7">
      <formula>H79=0</formula>
    </cfRule>
  </conditionalFormatting>
  <conditionalFormatting sqref="H87:H88">
    <cfRule type="expression" dxfId="22" priority="1">
      <formula>H87=0</formula>
    </cfRule>
  </conditionalFormatting>
  <conditionalFormatting sqref="H39:I42">
    <cfRule type="expression" dxfId="21" priority="35">
      <formula>H39=0</formula>
    </cfRule>
  </conditionalFormatting>
  <conditionalFormatting sqref="H75:I78">
    <cfRule type="expression" dxfId="20" priority="17">
      <formula>H75=0</formula>
    </cfRule>
  </conditionalFormatting>
  <conditionalFormatting sqref="H85:I86">
    <cfRule type="expression" dxfId="19" priority="5">
      <formula>H85=0</formula>
    </cfRule>
  </conditionalFormatting>
  <conditionalFormatting sqref="H26:K26">
    <cfRule type="expression" dxfId="18" priority="32">
      <formula>H26=0</formula>
    </cfRule>
  </conditionalFormatting>
  <conditionalFormatting sqref="H64:K64">
    <cfRule type="expression" dxfId="17" priority="27">
      <formula>H64=0</formula>
    </cfRule>
  </conditionalFormatting>
  <conditionalFormatting sqref="J27:K27 J82:K83 B112:B115 J112:K115">
    <cfRule type="expression" dxfId="16" priority="39">
      <formula>B27=0</formula>
    </cfRule>
  </conditionalFormatting>
  <conditionalFormatting sqref="J30:K30">
    <cfRule type="expression" dxfId="15" priority="31">
      <formula>J30=0</formula>
    </cfRule>
  </conditionalFormatting>
  <conditionalFormatting sqref="J31:K31">
    <cfRule type="expression" dxfId="14" priority="26">
      <formula>J31=0</formula>
    </cfRule>
  </conditionalFormatting>
  <conditionalFormatting sqref="J46:K46">
    <cfRule type="expression" dxfId="13" priority="24">
      <formula>J46=0</formula>
    </cfRule>
  </conditionalFormatting>
  <conditionalFormatting sqref="J51:K51">
    <cfRule type="expression" dxfId="12" priority="22">
      <formula>J51=0</formula>
    </cfRule>
  </conditionalFormatting>
  <conditionalFormatting sqref="J53:K54">
    <cfRule type="expression" dxfId="11" priority="21">
      <formula>J53=0</formula>
    </cfRule>
  </conditionalFormatting>
  <conditionalFormatting sqref="J57:K58 I59 J60:K61">
    <cfRule type="expression" dxfId="10" priority="38">
      <formula>I57=0</formula>
    </cfRule>
  </conditionalFormatting>
  <conditionalFormatting sqref="J65:K65">
    <cfRule type="expression" dxfId="9" priority="30">
      <formula>J65=0</formula>
    </cfRule>
  </conditionalFormatting>
  <conditionalFormatting sqref="J68:K68">
    <cfRule type="expression" dxfId="8" priority="9">
      <formula>J68=0</formula>
    </cfRule>
  </conditionalFormatting>
  <conditionalFormatting sqref="J69:K69">
    <cfRule type="expression" dxfId="7" priority="8">
      <formula>J69=0</formula>
    </cfRule>
  </conditionalFormatting>
  <conditionalFormatting sqref="J75:K81 J85:K87 H90:H93">
    <cfRule type="expression" dxfId="6" priority="20">
      <formula>H75=0</formula>
    </cfRule>
  </conditionalFormatting>
  <conditionalFormatting sqref="J88:K88">
    <cfRule type="expression" dxfId="5" priority="13">
      <formula>J88=0</formula>
    </cfRule>
  </conditionalFormatting>
  <conditionalFormatting sqref="J90:K93">
    <cfRule type="expression" dxfId="4" priority="12">
      <formula>J90=0</formula>
    </cfRule>
  </conditionalFormatting>
  <conditionalFormatting sqref="J94:K95 I96">
    <cfRule type="expression" dxfId="3" priority="19">
      <formula>I94=0</formula>
    </cfRule>
  </conditionalFormatting>
  <conditionalFormatting sqref="J97:K97">
    <cfRule type="expression" dxfId="2" priority="29">
      <formula>J97=0</formula>
    </cfRule>
  </conditionalFormatting>
  <conditionalFormatting sqref="J105:K105">
    <cfRule type="expression" dxfId="1" priority="36">
      <formula>J105=0</formula>
    </cfRule>
  </conditionalFormatting>
  <conditionalFormatting sqref="J110:K110">
    <cfRule type="expression" dxfId="0" priority="34">
      <formula>J110=0</formula>
    </cfRule>
  </conditionalFormatting>
  <dataValidations disablePrompts="1" count="2">
    <dataValidation type="list" allowBlank="1" showInputMessage="1" showErrorMessage="1" sqref="B157:D157" xr:uid="{00000000-0002-0000-0100-000000000000}">
      <formula1>INDIRECT("tab_Kontrollpersonal")</formula1>
    </dataValidation>
    <dataValidation type="list" allowBlank="1" showInputMessage="1" showErrorMessage="1" sqref="E157:K157" xr:uid="{00000000-0002-0000-0100-000001000000}">
      <formula1>INDIRECT("tab_Kontrolle")</formula1>
    </dataValidation>
  </dataValidations>
  <printOptions horizontalCentered="1"/>
  <pageMargins left="0.78740157480314965" right="0.39370078740157483" top="1.1023622047244095" bottom="0.59055118110236227" header="0.51181102362204722" footer="7.874015748031496E-2"/>
  <pageSetup paperSize="9" scale="99" fitToHeight="0" orientation="portrait"/>
  <headerFooter>
    <oddHeader>&amp;L&amp;G</oddHeader>
  </headerFooter>
  <rowBreaks count="3" manualBreakCount="3">
    <brk id="36" max="11" man="1"/>
    <brk id="82" max="11" man="1"/>
    <brk id="114" max="11" man="1"/>
  </rowBreaks>
  <drawing r:id="rId1"/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1:M71"/>
  <sheetViews>
    <sheetView workbookViewId="0">
      <selection activeCell="M33" sqref="M33"/>
    </sheetView>
  </sheetViews>
  <sheetFormatPr baseColWidth="10" defaultColWidth="11.42578125" defaultRowHeight="15" customHeight="1" x14ac:dyDescent="0.2"/>
  <cols>
    <col min="1" max="3" width="1.7109375" style="4" customWidth="1"/>
    <col min="4" max="4" width="37.42578125" style="4" bestFit="1" customWidth="1"/>
    <col min="5" max="5" width="30.7109375" style="4" bestFit="1" customWidth="1"/>
    <col min="6" max="6" width="35.140625" style="4" bestFit="1" customWidth="1"/>
    <col min="7" max="7" width="18.28515625" style="4" bestFit="1" customWidth="1"/>
    <col min="8" max="8" width="6" style="4" bestFit="1" customWidth="1"/>
    <col min="9" max="9" width="14.7109375" style="4" bestFit="1" customWidth="1"/>
    <col min="10" max="10" width="18.28515625" style="4" bestFit="1" customWidth="1"/>
    <col min="11" max="11" width="22.42578125" style="4" bestFit="1" customWidth="1"/>
    <col min="12" max="12" width="12.28515625" style="4" bestFit="1" customWidth="1"/>
    <col min="13" max="13" width="31.140625" style="4" bestFit="1" customWidth="1"/>
    <col min="14" max="16384" width="11.42578125" style="4"/>
  </cols>
  <sheetData>
    <row r="1" spans="2:13" ht="15" customHeight="1" x14ac:dyDescent="0.2">
      <c r="B1" s="304" t="s">
        <v>899</v>
      </c>
      <c r="D1" s="17" t="s">
        <v>43</v>
      </c>
      <c r="I1" s="5"/>
      <c r="M1" s="33">
        <v>44562</v>
      </c>
    </row>
    <row r="2" spans="2:13" ht="15" customHeight="1" x14ac:dyDescent="0.2">
      <c r="B2" s="304"/>
      <c r="D2" s="4">
        <v>1</v>
      </c>
      <c r="E2" s="4">
        <v>2</v>
      </c>
      <c r="F2" s="4">
        <v>3</v>
      </c>
      <c r="G2" s="4">
        <v>4</v>
      </c>
      <c r="H2" s="4">
        <v>5</v>
      </c>
      <c r="I2" s="4">
        <v>6</v>
      </c>
      <c r="J2" s="4">
        <v>7</v>
      </c>
      <c r="K2" s="4">
        <v>8</v>
      </c>
      <c r="L2" s="4">
        <v>9</v>
      </c>
      <c r="M2" s="4">
        <v>10</v>
      </c>
    </row>
    <row r="3" spans="2:13" ht="15" customHeight="1" x14ac:dyDescent="0.2">
      <c r="B3" s="304"/>
      <c r="D3" s="5" t="s">
        <v>905</v>
      </c>
    </row>
    <row r="4" spans="2:13" ht="15" customHeight="1" x14ac:dyDescent="0.2">
      <c r="B4" s="304"/>
    </row>
    <row r="5" spans="2:13" ht="15" customHeight="1" x14ac:dyDescent="0.2">
      <c r="B5" s="304"/>
      <c r="D5" s="4" t="s">
        <v>44</v>
      </c>
      <c r="E5" s="4" t="s">
        <v>45</v>
      </c>
      <c r="F5" s="4" t="s">
        <v>46</v>
      </c>
      <c r="G5" s="4" t="s">
        <v>47</v>
      </c>
      <c r="H5" s="4" t="s">
        <v>48</v>
      </c>
      <c r="I5" s="4" t="s">
        <v>49</v>
      </c>
      <c r="J5" s="4" t="s">
        <v>50</v>
      </c>
      <c r="K5" s="4" t="s">
        <v>697</v>
      </c>
      <c r="L5" s="4" t="s">
        <v>698</v>
      </c>
      <c r="M5" s="4" t="s">
        <v>699</v>
      </c>
    </row>
    <row r="6" spans="2:13" ht="15" customHeight="1" x14ac:dyDescent="0.2">
      <c r="D6" s="21" t="s">
        <v>696</v>
      </c>
      <c r="E6" s="35"/>
      <c r="F6" s="35"/>
      <c r="G6" s="35"/>
      <c r="H6" s="35"/>
      <c r="I6" s="35"/>
      <c r="J6" s="35" t="s">
        <v>831</v>
      </c>
      <c r="K6" s="35"/>
      <c r="L6" s="36"/>
      <c r="M6" s="35"/>
    </row>
    <row r="7" spans="2:13" ht="15" customHeight="1" x14ac:dyDescent="0.2">
      <c r="B7" s="4">
        <v>1</v>
      </c>
      <c r="D7" s="21" t="s">
        <v>51</v>
      </c>
      <c r="E7" s="21" t="s">
        <v>51</v>
      </c>
      <c r="F7" s="21" t="s">
        <v>52</v>
      </c>
      <c r="G7" s="21" t="s">
        <v>53</v>
      </c>
      <c r="H7" s="21" t="s">
        <v>54</v>
      </c>
      <c r="I7" s="21" t="s">
        <v>55</v>
      </c>
      <c r="J7" s="21" t="str">
        <f>CONCATENATE(tab_AdressenFeuerwehren[[#This Row],[PLZ]]," ",tab_AdressenFeuerwehren[[#This Row],[Ort]])</f>
        <v>7603 Vicosoprano</v>
      </c>
      <c r="K7" s="21" t="s">
        <v>700</v>
      </c>
      <c r="L7" s="37" t="s">
        <v>701</v>
      </c>
      <c r="M7" s="19" t="s">
        <v>702</v>
      </c>
    </row>
    <row r="8" spans="2:13" ht="15" customHeight="1" x14ac:dyDescent="0.2">
      <c r="B8" s="4">
        <v>1</v>
      </c>
      <c r="D8" s="21" t="s">
        <v>854</v>
      </c>
      <c r="E8" s="21" t="s">
        <v>56</v>
      </c>
      <c r="F8" s="21" t="s">
        <v>57</v>
      </c>
      <c r="G8" s="21" t="s">
        <v>58</v>
      </c>
      <c r="H8" s="21" t="s">
        <v>59</v>
      </c>
      <c r="I8" s="21" t="s">
        <v>60</v>
      </c>
      <c r="J8" s="21" t="str">
        <f>CONCATENATE(tab_AdressenFeuerwehren[[#This Row],[PLZ]]," ",tab_AdressenFeuerwehren[[#This Row],[Ort]])</f>
        <v>7743 Brusio</v>
      </c>
      <c r="K8" s="21" t="s">
        <v>703</v>
      </c>
      <c r="L8" s="37" t="s">
        <v>704</v>
      </c>
      <c r="M8" s="19" t="s">
        <v>705</v>
      </c>
    </row>
    <row r="9" spans="2:13" ht="15" customHeight="1" x14ac:dyDescent="0.2">
      <c r="B9" s="4">
        <v>1</v>
      </c>
      <c r="D9" s="21" t="s">
        <v>855</v>
      </c>
      <c r="E9" s="21" t="s">
        <v>61</v>
      </c>
      <c r="F9" s="21" t="s">
        <v>57</v>
      </c>
      <c r="G9" s="21" t="s">
        <v>62</v>
      </c>
      <c r="H9" s="21" t="s">
        <v>63</v>
      </c>
      <c r="I9" s="21" t="s">
        <v>7</v>
      </c>
      <c r="J9" s="21" t="str">
        <f>CONCATENATE(tab_AdressenFeuerwehren[[#This Row],[PLZ]]," ",tab_AdressenFeuerwehren[[#This Row],[Ort]])</f>
        <v>7742 Poschiavo</v>
      </c>
      <c r="K9" s="21" t="s">
        <v>706</v>
      </c>
      <c r="L9" s="37" t="s">
        <v>707</v>
      </c>
      <c r="M9" s="19" t="s">
        <v>708</v>
      </c>
    </row>
    <row r="10" spans="2:13" ht="15" customHeight="1" x14ac:dyDescent="0.25">
      <c r="B10" s="4">
        <v>1</v>
      </c>
      <c r="D10" s="21" t="s">
        <v>856</v>
      </c>
      <c r="E10" s="21" t="s">
        <v>64</v>
      </c>
      <c r="F10" s="21" t="s">
        <v>65</v>
      </c>
      <c r="G10" s="21" t="s">
        <v>66</v>
      </c>
      <c r="H10" s="21" t="s">
        <v>67</v>
      </c>
      <c r="I10" s="21" t="s">
        <v>68</v>
      </c>
      <c r="J10" s="21" t="str">
        <f>CONCATENATE(tab_AdressenFeuerwehren[[#This Row],[PLZ]]," ",tab_AdressenFeuerwehren[[#This Row],[Ort]])</f>
        <v>7503 Samedan</v>
      </c>
      <c r="K10" s="21" t="s">
        <v>976</v>
      </c>
      <c r="L10" s="37" t="s">
        <v>977</v>
      </c>
      <c r="M10" t="s">
        <v>978</v>
      </c>
    </row>
    <row r="11" spans="2:13" ht="15" customHeight="1" x14ac:dyDescent="0.2">
      <c r="B11" s="4">
        <v>1</v>
      </c>
      <c r="D11" s="21" t="s">
        <v>857</v>
      </c>
      <c r="E11" s="21" t="s">
        <v>69</v>
      </c>
      <c r="F11" s="21"/>
      <c r="G11" s="21" t="s">
        <v>70</v>
      </c>
      <c r="H11" s="21" t="s">
        <v>71</v>
      </c>
      <c r="I11" s="21" t="s">
        <v>72</v>
      </c>
      <c r="J11" s="21" t="str">
        <f>CONCATENATE(tab_AdressenFeuerwehren[[#This Row],[PLZ]]," ",tab_AdressenFeuerwehren[[#This Row],[Ort]])</f>
        <v>7500 St. Moritz</v>
      </c>
      <c r="K11" s="21" t="s">
        <v>709</v>
      </c>
      <c r="L11" s="37" t="s">
        <v>710</v>
      </c>
      <c r="M11" s="19" t="s">
        <v>711</v>
      </c>
    </row>
    <row r="12" spans="2:13" ht="15" customHeight="1" x14ac:dyDescent="0.2">
      <c r="B12" s="4">
        <v>1</v>
      </c>
      <c r="D12" s="21" t="s">
        <v>858</v>
      </c>
      <c r="E12" s="21" t="s">
        <v>73</v>
      </c>
      <c r="F12" s="21" t="s">
        <v>65</v>
      </c>
      <c r="G12" s="21" t="s">
        <v>74</v>
      </c>
      <c r="H12" s="21" t="s">
        <v>75</v>
      </c>
      <c r="I12" s="21" t="s">
        <v>76</v>
      </c>
      <c r="J12" s="21" t="str">
        <f>CONCATENATE(tab_AdressenFeuerwehren[[#This Row],[PLZ]]," ",tab_AdressenFeuerwehren[[#This Row],[Ort]])</f>
        <v>7514 Sils/Segl Maria</v>
      </c>
      <c r="K12" s="21" t="s">
        <v>712</v>
      </c>
      <c r="L12" s="37" t="s">
        <v>713</v>
      </c>
      <c r="M12" s="19" t="s">
        <v>714</v>
      </c>
    </row>
    <row r="13" spans="2:13" ht="15" customHeight="1" x14ac:dyDescent="0.2">
      <c r="B13" s="4">
        <v>1</v>
      </c>
      <c r="D13" s="21" t="s">
        <v>859</v>
      </c>
      <c r="E13" s="21" t="s">
        <v>77</v>
      </c>
      <c r="F13" s="21" t="s">
        <v>78</v>
      </c>
      <c r="G13" s="21" t="s">
        <v>79</v>
      </c>
      <c r="H13" s="21" t="s">
        <v>80</v>
      </c>
      <c r="I13" s="21" t="s">
        <v>81</v>
      </c>
      <c r="J13" s="21" t="str">
        <f>CONCATENATE(tab_AdressenFeuerwehren[[#This Row],[PLZ]]," ",tab_AdressenFeuerwehren[[#This Row],[Ort]])</f>
        <v>7524 Zuoz</v>
      </c>
      <c r="K13" s="21" t="s">
        <v>979</v>
      </c>
      <c r="L13" s="37" t="s">
        <v>980</v>
      </c>
      <c r="M13" s="19" t="s">
        <v>715</v>
      </c>
    </row>
    <row r="14" spans="2:13" ht="15" customHeight="1" x14ac:dyDescent="0.2">
      <c r="B14" s="4">
        <v>2</v>
      </c>
      <c r="D14" s="21" t="s">
        <v>860</v>
      </c>
      <c r="E14" s="21" t="s">
        <v>82</v>
      </c>
      <c r="F14" s="21" t="s">
        <v>83</v>
      </c>
      <c r="G14" s="21" t="s">
        <v>84</v>
      </c>
      <c r="H14" s="21" t="s">
        <v>85</v>
      </c>
      <c r="I14" s="21" t="s">
        <v>86</v>
      </c>
      <c r="J14" s="21" t="str">
        <f>CONCATENATE(tab_AdressenFeuerwehren[[#This Row],[PLZ]]," ",tab_AdressenFeuerwehren[[#This Row],[Ort]])</f>
        <v>7537 Müstair</v>
      </c>
      <c r="K14" s="21" t="s">
        <v>822</v>
      </c>
      <c r="L14" s="37" t="s">
        <v>823</v>
      </c>
      <c r="M14" s="19" t="s">
        <v>824</v>
      </c>
    </row>
    <row r="15" spans="2:13" ht="15" customHeight="1" x14ac:dyDescent="0.2">
      <c r="B15" s="4">
        <v>2</v>
      </c>
      <c r="D15" s="21" t="s">
        <v>87</v>
      </c>
      <c r="E15" s="21" t="s">
        <v>87</v>
      </c>
      <c r="F15" s="21" t="s">
        <v>88</v>
      </c>
      <c r="G15" s="21" t="s">
        <v>89</v>
      </c>
      <c r="H15" s="21" t="s">
        <v>90</v>
      </c>
      <c r="I15" s="21" t="s">
        <v>91</v>
      </c>
      <c r="J15" s="21" t="str">
        <f>CONCATENATE(tab_AdressenFeuerwehren[[#This Row],[PLZ]]," ",tab_AdressenFeuerwehren[[#This Row],[Ort]])</f>
        <v>7550 Scuol</v>
      </c>
      <c r="K15" s="21" t="s">
        <v>716</v>
      </c>
      <c r="L15" s="37" t="s">
        <v>717</v>
      </c>
      <c r="M15" s="19" t="s">
        <v>718</v>
      </c>
    </row>
    <row r="16" spans="2:13" ht="15" customHeight="1" x14ac:dyDescent="0.2">
      <c r="B16" s="4">
        <v>2</v>
      </c>
      <c r="D16" s="21" t="s">
        <v>861</v>
      </c>
      <c r="E16" s="21" t="s">
        <v>92</v>
      </c>
      <c r="F16" s="21"/>
      <c r="G16" s="21" t="s">
        <v>93</v>
      </c>
      <c r="H16" s="21" t="s">
        <v>94</v>
      </c>
      <c r="I16" s="21" t="s">
        <v>95</v>
      </c>
      <c r="J16" s="21" t="str">
        <f>CONCATENATE(tab_AdressenFeuerwehren[[#This Row],[PLZ]]," ",tab_AdressenFeuerwehren[[#This Row],[Ort]])</f>
        <v>7562 Samnaun-Compatsch</v>
      </c>
      <c r="K16" s="21" t="s">
        <v>719</v>
      </c>
      <c r="L16" s="37" t="s">
        <v>720</v>
      </c>
      <c r="M16" s="19" t="s">
        <v>721</v>
      </c>
    </row>
    <row r="17" spans="2:13" ht="15" customHeight="1" x14ac:dyDescent="0.2">
      <c r="B17" s="4">
        <v>2</v>
      </c>
      <c r="D17" s="21" t="s">
        <v>96</v>
      </c>
      <c r="E17" s="21" t="s">
        <v>96</v>
      </c>
      <c r="F17" s="21" t="s">
        <v>65</v>
      </c>
      <c r="G17" s="21" t="s">
        <v>97</v>
      </c>
      <c r="H17" s="21" t="s">
        <v>98</v>
      </c>
      <c r="I17" s="21" t="s">
        <v>6</v>
      </c>
      <c r="J17" s="21" t="str">
        <f>CONCATENATE(tab_AdressenFeuerwehren[[#This Row],[PLZ]]," ",tab_AdressenFeuerwehren[[#This Row],[Ort]])</f>
        <v>7530 Zernez</v>
      </c>
      <c r="K17" s="21" t="s">
        <v>722</v>
      </c>
      <c r="L17" s="37" t="s">
        <v>723</v>
      </c>
      <c r="M17" s="19" t="s">
        <v>724</v>
      </c>
    </row>
    <row r="18" spans="2:13" ht="15" customHeight="1" x14ac:dyDescent="0.2">
      <c r="B18" s="4">
        <v>2</v>
      </c>
      <c r="D18" s="21" t="s">
        <v>862</v>
      </c>
      <c r="E18" s="21" t="s">
        <v>99</v>
      </c>
      <c r="F18" s="21" t="s">
        <v>100</v>
      </c>
      <c r="G18" s="21" t="s">
        <v>101</v>
      </c>
      <c r="H18" s="21" t="s">
        <v>102</v>
      </c>
      <c r="I18" s="21" t="s">
        <v>103</v>
      </c>
      <c r="J18" s="21" t="str">
        <f>CONCATENATE(tab_AdressenFeuerwehren[[#This Row],[PLZ]]," ",tab_AdressenFeuerwehren[[#This Row],[Ort]])</f>
        <v>7556 Ramosch</v>
      </c>
      <c r="K18" s="21" t="s">
        <v>725</v>
      </c>
      <c r="L18" s="37" t="s">
        <v>726</v>
      </c>
      <c r="M18" s="19" t="s">
        <v>727</v>
      </c>
    </row>
    <row r="19" spans="2:13" ht="15" customHeight="1" x14ac:dyDescent="0.2">
      <c r="B19" s="4">
        <v>3</v>
      </c>
      <c r="D19" s="21" t="s">
        <v>863</v>
      </c>
      <c r="E19" s="21" t="s">
        <v>104</v>
      </c>
      <c r="F19" s="21" t="s">
        <v>105</v>
      </c>
      <c r="G19" s="21" t="s">
        <v>106</v>
      </c>
      <c r="H19" s="21" t="s">
        <v>107</v>
      </c>
      <c r="I19" s="21" t="s">
        <v>108</v>
      </c>
      <c r="J19" s="21" t="str">
        <f>CONCATENATE(tab_AdressenFeuerwehren[[#This Row],[PLZ]]," ",tab_AdressenFeuerwehren[[#This Row],[Ort]])</f>
        <v>7203 Trimmis</v>
      </c>
      <c r="K19" s="21" t="s">
        <v>728</v>
      </c>
      <c r="L19" s="37" t="s">
        <v>729</v>
      </c>
      <c r="M19" s="19" t="s">
        <v>730</v>
      </c>
    </row>
    <row r="20" spans="2:13" ht="15" customHeight="1" x14ac:dyDescent="0.2">
      <c r="B20" s="4">
        <v>3</v>
      </c>
      <c r="D20" s="21" t="s">
        <v>864</v>
      </c>
      <c r="E20" s="21" t="s">
        <v>109</v>
      </c>
      <c r="F20" s="21" t="s">
        <v>110</v>
      </c>
      <c r="G20" s="21" t="s">
        <v>111</v>
      </c>
      <c r="H20" s="21" t="s">
        <v>112</v>
      </c>
      <c r="I20" s="21" t="s">
        <v>113</v>
      </c>
      <c r="J20" s="21" t="str">
        <f>CONCATENATE(tab_AdressenFeuerwehren[[#This Row],[PLZ]]," ",tab_AdressenFeuerwehren[[#This Row],[Ort]])</f>
        <v>7214 Grüsch</v>
      </c>
      <c r="K20" s="21" t="s">
        <v>731</v>
      </c>
      <c r="L20" s="37" t="s">
        <v>732</v>
      </c>
      <c r="M20" s="19" t="s">
        <v>733</v>
      </c>
    </row>
    <row r="21" spans="2:13" ht="15" customHeight="1" x14ac:dyDescent="0.2">
      <c r="B21" s="4">
        <v>3</v>
      </c>
      <c r="D21" s="21" t="s">
        <v>865</v>
      </c>
      <c r="E21" s="21" t="s">
        <v>114</v>
      </c>
      <c r="F21" s="21" t="s">
        <v>116</v>
      </c>
      <c r="G21" s="21" t="s">
        <v>115</v>
      </c>
      <c r="H21" s="21" t="s">
        <v>117</v>
      </c>
      <c r="I21" s="21" t="s">
        <v>118</v>
      </c>
      <c r="J21" s="21" t="str">
        <f>CONCATENATE(tab_AdressenFeuerwehren[[#This Row],[PLZ]]," ",tab_AdressenFeuerwehren[[#This Row],[Ort]])</f>
        <v>7270 Davos Platz</v>
      </c>
      <c r="K21" s="21" t="s">
        <v>825</v>
      </c>
      <c r="L21" s="37" t="s">
        <v>826</v>
      </c>
      <c r="M21" s="19" t="s">
        <v>909</v>
      </c>
    </row>
    <row r="22" spans="2:13" ht="15" customHeight="1" x14ac:dyDescent="0.2">
      <c r="B22" s="4">
        <v>3</v>
      </c>
      <c r="D22" s="21" t="s">
        <v>866</v>
      </c>
      <c r="E22" s="21" t="s">
        <v>119</v>
      </c>
      <c r="F22" s="21"/>
      <c r="G22" s="21" t="s">
        <v>120</v>
      </c>
      <c r="H22" s="21" t="s">
        <v>121</v>
      </c>
      <c r="I22" s="21" t="s">
        <v>122</v>
      </c>
      <c r="J22" s="21" t="str">
        <f>CONCATENATE(tab_AdressenFeuerwehren[[#This Row],[PLZ]]," ",tab_AdressenFeuerwehren[[#This Row],[Ort]])</f>
        <v>7304 Maienfeld</v>
      </c>
      <c r="K22" s="21" t="s">
        <v>734</v>
      </c>
      <c r="L22" s="37" t="s">
        <v>735</v>
      </c>
      <c r="M22" s="19" t="s">
        <v>736</v>
      </c>
    </row>
    <row r="23" spans="2:13" ht="15" customHeight="1" x14ac:dyDescent="0.2">
      <c r="B23" s="4">
        <v>3</v>
      </c>
      <c r="D23" s="21" t="s">
        <v>867</v>
      </c>
      <c r="E23" s="21" t="s">
        <v>123</v>
      </c>
      <c r="F23" s="21"/>
      <c r="G23" s="21" t="s">
        <v>124</v>
      </c>
      <c r="H23" s="21" t="s">
        <v>125</v>
      </c>
      <c r="I23" s="21" t="s">
        <v>126</v>
      </c>
      <c r="J23" s="21" t="str">
        <f>CONCATENATE(tab_AdressenFeuerwehren[[#This Row],[PLZ]]," ",tab_AdressenFeuerwehren[[#This Row],[Ort]])</f>
        <v>7250 Klosters</v>
      </c>
      <c r="K23" s="21" t="s">
        <v>737</v>
      </c>
      <c r="L23" s="37" t="s">
        <v>738</v>
      </c>
      <c r="M23" s="19" t="s">
        <v>739</v>
      </c>
    </row>
    <row r="24" spans="2:13" ht="15" customHeight="1" x14ac:dyDescent="0.2">
      <c r="B24" s="4">
        <v>3</v>
      </c>
      <c r="D24" s="21" t="s">
        <v>868</v>
      </c>
      <c r="E24" s="21" t="s">
        <v>127</v>
      </c>
      <c r="F24" s="21" t="s">
        <v>65</v>
      </c>
      <c r="G24" s="21" t="s">
        <v>128</v>
      </c>
      <c r="H24" s="21" t="s">
        <v>129</v>
      </c>
      <c r="I24" s="21" t="s">
        <v>130</v>
      </c>
      <c r="J24" s="21" t="str">
        <f>CONCATENATE(tab_AdressenFeuerwehren[[#This Row],[PLZ]]," ",tab_AdressenFeuerwehren[[#This Row],[Ort]])</f>
        <v>7235 Fideris</v>
      </c>
      <c r="K24" s="21" t="s">
        <v>740</v>
      </c>
      <c r="L24" s="37" t="s">
        <v>741</v>
      </c>
      <c r="M24" s="19" t="s">
        <v>742</v>
      </c>
    </row>
    <row r="25" spans="2:13" ht="15" customHeight="1" x14ac:dyDescent="0.2">
      <c r="B25" s="4">
        <v>3</v>
      </c>
      <c r="D25" s="21" t="s">
        <v>869</v>
      </c>
      <c r="E25" s="21" t="s">
        <v>131</v>
      </c>
      <c r="F25" s="21" t="s">
        <v>132</v>
      </c>
      <c r="G25" s="21" t="s">
        <v>133</v>
      </c>
      <c r="H25" s="21" t="s">
        <v>134</v>
      </c>
      <c r="I25" s="21" t="s">
        <v>135</v>
      </c>
      <c r="J25" s="21" t="str">
        <f>CONCATENATE(tab_AdressenFeuerwehren[[#This Row],[PLZ]]," ",tab_AdressenFeuerwehren[[#This Row],[Ort]])</f>
        <v>7206 Igis</v>
      </c>
      <c r="K25" s="21" t="s">
        <v>743</v>
      </c>
      <c r="L25" s="37" t="s">
        <v>744</v>
      </c>
      <c r="M25" s="19" t="s">
        <v>745</v>
      </c>
    </row>
    <row r="26" spans="2:13" ht="15" customHeight="1" x14ac:dyDescent="0.25">
      <c r="B26" s="4">
        <v>4</v>
      </c>
      <c r="D26" s="21" t="s">
        <v>870</v>
      </c>
      <c r="E26" s="21" t="s">
        <v>136</v>
      </c>
      <c r="F26" s="21" t="s">
        <v>65</v>
      </c>
      <c r="G26" s="21" t="s">
        <v>137</v>
      </c>
      <c r="H26" s="21" t="s">
        <v>138</v>
      </c>
      <c r="I26" s="21" t="s">
        <v>139</v>
      </c>
      <c r="J26" s="21" t="str">
        <f>CONCATENATE(tab_AdressenFeuerwehren[[#This Row],[PLZ]]," ",tab_AdressenFeuerwehren[[#This Row],[Ort]])</f>
        <v>7402 Bonaduz</v>
      </c>
      <c r="K26" s="21" t="s">
        <v>981</v>
      </c>
      <c r="L26" s="37" t="s">
        <v>982</v>
      </c>
      <c r="M26" t="s">
        <v>983</v>
      </c>
    </row>
    <row r="27" spans="2:13" ht="15" customHeight="1" x14ac:dyDescent="0.2">
      <c r="B27" s="4">
        <v>4</v>
      </c>
      <c r="D27" s="21" t="s">
        <v>871</v>
      </c>
      <c r="E27" s="21" t="s">
        <v>841</v>
      </c>
      <c r="F27" s="21" t="s">
        <v>140</v>
      </c>
      <c r="G27" s="21"/>
      <c r="H27" s="21" t="s">
        <v>141</v>
      </c>
      <c r="I27" s="21" t="s">
        <v>11</v>
      </c>
      <c r="J27" s="21" t="str">
        <f>CONCATENATE(tab_AdressenFeuerwehren[[#This Row],[PLZ]]," ",tab_AdressenFeuerwehren[[#This Row],[Ort]])</f>
        <v>7000 Chur</v>
      </c>
      <c r="K27" s="21" t="s">
        <v>746</v>
      </c>
      <c r="L27" s="37" t="s">
        <v>957</v>
      </c>
      <c r="M27" s="19" t="s">
        <v>747</v>
      </c>
    </row>
    <row r="28" spans="2:13" ht="15" customHeight="1" x14ac:dyDescent="0.2">
      <c r="B28" s="4">
        <v>4</v>
      </c>
      <c r="D28" s="21" t="s">
        <v>142</v>
      </c>
      <c r="E28" s="21" t="s">
        <v>142</v>
      </c>
      <c r="F28" s="21" t="s">
        <v>65</v>
      </c>
      <c r="G28" s="21" t="s">
        <v>143</v>
      </c>
      <c r="H28" s="21" t="s">
        <v>144</v>
      </c>
      <c r="I28" s="21" t="s">
        <v>145</v>
      </c>
      <c r="J28" s="21" t="str">
        <f>CONCATENATE(tab_AdressenFeuerwehren[[#This Row],[PLZ]]," ",tab_AdressenFeuerwehren[[#This Row],[Ort]])</f>
        <v>7075 Churwalden</v>
      </c>
      <c r="K28" s="21" t="s">
        <v>748</v>
      </c>
      <c r="L28" s="37" t="s">
        <v>749</v>
      </c>
      <c r="M28" s="19" t="s">
        <v>750</v>
      </c>
    </row>
    <row r="29" spans="2:13" ht="15" customHeight="1" x14ac:dyDescent="0.2">
      <c r="B29" s="4">
        <v>4</v>
      </c>
      <c r="D29" s="21" t="s">
        <v>873</v>
      </c>
      <c r="E29" s="21" t="s">
        <v>146</v>
      </c>
      <c r="F29" s="21" t="s">
        <v>65</v>
      </c>
      <c r="G29" s="21" t="s">
        <v>147</v>
      </c>
      <c r="H29" s="21" t="s">
        <v>148</v>
      </c>
      <c r="I29" s="21" t="s">
        <v>149</v>
      </c>
      <c r="J29" s="21" t="str">
        <f>CONCATENATE(tab_AdressenFeuerwehren[[#This Row],[PLZ]]," ",tab_AdressenFeuerwehren[[#This Row],[Ort]])</f>
        <v>7013 Domat/Ems</v>
      </c>
      <c r="K29" s="21" t="s">
        <v>751</v>
      </c>
      <c r="L29" s="37" t="s">
        <v>752</v>
      </c>
      <c r="M29" s="19" t="s">
        <v>753</v>
      </c>
    </row>
    <row r="30" spans="2:13" ht="15" customHeight="1" x14ac:dyDescent="0.2">
      <c r="B30" s="4">
        <v>4</v>
      </c>
      <c r="D30" s="21" t="s">
        <v>874</v>
      </c>
      <c r="E30" s="21" t="s">
        <v>150</v>
      </c>
      <c r="F30" s="21" t="s">
        <v>151</v>
      </c>
      <c r="G30" s="21" t="s">
        <v>152</v>
      </c>
      <c r="H30" s="21" t="s">
        <v>148</v>
      </c>
      <c r="I30" s="21" t="s">
        <v>149</v>
      </c>
      <c r="J30" s="21" t="str">
        <f>CONCATENATE(tab_AdressenFeuerwehren[[#This Row],[PLZ]]," ",tab_AdressenFeuerwehren[[#This Row],[Ort]])</f>
        <v>7013 Domat/Ems</v>
      </c>
      <c r="K30" s="21" t="s">
        <v>152</v>
      </c>
      <c r="L30" s="37" t="s">
        <v>754</v>
      </c>
      <c r="M30" s="19" t="s">
        <v>755</v>
      </c>
    </row>
    <row r="31" spans="2:13" ht="15" customHeight="1" x14ac:dyDescent="0.2">
      <c r="B31" s="4">
        <v>4</v>
      </c>
      <c r="D31" s="21" t="s">
        <v>875</v>
      </c>
      <c r="E31" s="21" t="s">
        <v>153</v>
      </c>
      <c r="F31" s="21"/>
      <c r="G31" s="21" t="s">
        <v>154</v>
      </c>
      <c r="H31" s="21" t="s">
        <v>155</v>
      </c>
      <c r="I31" s="21" t="s">
        <v>156</v>
      </c>
      <c r="J31" s="21" t="str">
        <f>CONCATENATE(tab_AdressenFeuerwehren[[#This Row],[PLZ]]," ",tab_AdressenFeuerwehren[[#This Row],[Ort]])</f>
        <v>7017 Flims Dorf</v>
      </c>
      <c r="K31" s="21" t="s">
        <v>756</v>
      </c>
      <c r="L31" s="37" t="s">
        <v>757</v>
      </c>
      <c r="M31" s="19" t="s">
        <v>758</v>
      </c>
    </row>
    <row r="32" spans="2:13" ht="15" customHeight="1" x14ac:dyDescent="0.2">
      <c r="B32" s="4">
        <v>4</v>
      </c>
      <c r="D32" s="21" t="s">
        <v>876</v>
      </c>
      <c r="E32" s="21" t="s">
        <v>157</v>
      </c>
      <c r="F32" s="21" t="s">
        <v>158</v>
      </c>
      <c r="G32" s="21" t="s">
        <v>159</v>
      </c>
      <c r="H32" s="21" t="s">
        <v>160</v>
      </c>
      <c r="I32" s="21" t="s">
        <v>161</v>
      </c>
      <c r="J32" s="21" t="str">
        <f>CONCATENATE(tab_AdressenFeuerwehren[[#This Row],[PLZ]]," ",tab_AdressenFeuerwehren[[#This Row],[Ort]])</f>
        <v>7153 Falera</v>
      </c>
      <c r="K32" s="21" t="s">
        <v>759</v>
      </c>
      <c r="L32" s="37" t="s">
        <v>760</v>
      </c>
      <c r="M32" s="19" t="s">
        <v>761</v>
      </c>
    </row>
    <row r="33" spans="2:13" ht="15" customHeight="1" x14ac:dyDescent="0.2">
      <c r="B33" s="4">
        <v>4</v>
      </c>
      <c r="D33" s="21" t="s">
        <v>877</v>
      </c>
      <c r="E33" s="21" t="s">
        <v>162</v>
      </c>
      <c r="F33" s="21" t="s">
        <v>163</v>
      </c>
      <c r="G33" s="21" t="s">
        <v>164</v>
      </c>
      <c r="H33" s="21" t="s">
        <v>165</v>
      </c>
      <c r="I33" s="21" t="s">
        <v>166</v>
      </c>
      <c r="J33" s="21" t="str">
        <f>CONCATENATE(tab_AdressenFeuerwehren[[#This Row],[PLZ]]," ",tab_AdressenFeuerwehren[[#This Row],[Ort]])</f>
        <v>7107 Safien Platz</v>
      </c>
      <c r="K33" s="21" t="s">
        <v>984</v>
      </c>
      <c r="L33" s="37" t="s">
        <v>985</v>
      </c>
      <c r="M33" s="19" t="s">
        <v>762</v>
      </c>
    </row>
    <row r="34" spans="2:13" ht="15" customHeight="1" x14ac:dyDescent="0.2">
      <c r="B34" s="4">
        <v>4</v>
      </c>
      <c r="D34" s="21" t="s">
        <v>878</v>
      </c>
      <c r="E34" s="21" t="s">
        <v>167</v>
      </c>
      <c r="F34" s="21"/>
      <c r="G34" s="21" t="s">
        <v>168</v>
      </c>
      <c r="H34" s="21" t="s">
        <v>169</v>
      </c>
      <c r="I34" s="21" t="s">
        <v>170</v>
      </c>
      <c r="J34" s="21" t="str">
        <f>CONCATENATE(tab_AdressenFeuerwehren[[#This Row],[PLZ]]," ",tab_AdressenFeuerwehren[[#This Row],[Ort]])</f>
        <v>7014 Trin</v>
      </c>
      <c r="K34" s="21" t="s">
        <v>910</v>
      </c>
      <c r="L34" s="37" t="s">
        <v>911</v>
      </c>
      <c r="M34" s="4" t="s">
        <v>912</v>
      </c>
    </row>
    <row r="35" spans="2:13" ht="15" customHeight="1" x14ac:dyDescent="0.2">
      <c r="B35" s="4">
        <v>4</v>
      </c>
      <c r="D35" s="21" t="s">
        <v>879</v>
      </c>
      <c r="E35" s="21" t="s">
        <v>171</v>
      </c>
      <c r="F35" s="21" t="s">
        <v>65</v>
      </c>
      <c r="G35" s="21" t="s">
        <v>172</v>
      </c>
      <c r="H35" s="21" t="s">
        <v>173</v>
      </c>
      <c r="I35" s="21" t="s">
        <v>174</v>
      </c>
      <c r="J35" s="21" t="str">
        <f>CONCATENATE(tab_AdressenFeuerwehren[[#This Row],[PLZ]]," ",tab_AdressenFeuerwehren[[#This Row],[Ort]])</f>
        <v>7063 Praden</v>
      </c>
      <c r="K35" s="21" t="s">
        <v>763</v>
      </c>
      <c r="L35" s="37" t="s">
        <v>764</v>
      </c>
      <c r="M35" s="19" t="s">
        <v>765</v>
      </c>
    </row>
    <row r="36" spans="2:13" ht="15" customHeight="1" x14ac:dyDescent="0.2">
      <c r="B36" s="4">
        <v>4</v>
      </c>
      <c r="D36" s="21" t="s">
        <v>880</v>
      </c>
      <c r="E36" s="21" t="s">
        <v>175</v>
      </c>
      <c r="F36" s="21" t="s">
        <v>176</v>
      </c>
      <c r="G36" s="21" t="s">
        <v>177</v>
      </c>
      <c r="H36" s="21" t="s">
        <v>178</v>
      </c>
      <c r="I36" s="21" t="s">
        <v>5</v>
      </c>
      <c r="J36" s="21" t="str">
        <f>CONCATENATE(tab_AdressenFeuerwehren[[#This Row],[PLZ]]," ",tab_AdressenFeuerwehren[[#This Row],[Ort]])</f>
        <v>7050 Arosa</v>
      </c>
      <c r="K36" s="21" t="s">
        <v>766</v>
      </c>
      <c r="L36" s="37" t="s">
        <v>767</v>
      </c>
      <c r="M36" s="19" t="s">
        <v>768</v>
      </c>
    </row>
    <row r="37" spans="2:13" ht="15" customHeight="1" x14ac:dyDescent="0.2">
      <c r="B37" s="4">
        <v>4</v>
      </c>
      <c r="D37" s="21" t="s">
        <v>881</v>
      </c>
      <c r="E37" s="21" t="s">
        <v>179</v>
      </c>
      <c r="F37" s="21" t="s">
        <v>180</v>
      </c>
      <c r="G37" s="21" t="s">
        <v>181</v>
      </c>
      <c r="H37" s="21" t="s">
        <v>182</v>
      </c>
      <c r="I37" s="21" t="s">
        <v>183</v>
      </c>
      <c r="J37" s="21" t="str">
        <f>CONCATENATE(tab_AdressenFeuerwehren[[#This Row],[PLZ]]," ",tab_AdressenFeuerwehren[[#This Row],[Ort]])</f>
        <v>7078 Lenzerheide</v>
      </c>
      <c r="K37" s="21" t="s">
        <v>974</v>
      </c>
      <c r="L37" s="37" t="s">
        <v>975</v>
      </c>
      <c r="M37" s="19" t="s">
        <v>769</v>
      </c>
    </row>
    <row r="38" spans="2:13" ht="15" customHeight="1" x14ac:dyDescent="0.2">
      <c r="B38" s="4">
        <v>5</v>
      </c>
      <c r="D38" s="21" t="s">
        <v>882</v>
      </c>
      <c r="E38" s="21" t="s">
        <v>184</v>
      </c>
      <c r="F38" s="21" t="s">
        <v>185</v>
      </c>
      <c r="G38" s="21"/>
      <c r="H38" s="21" t="s">
        <v>186</v>
      </c>
      <c r="I38" s="21" t="s">
        <v>8</v>
      </c>
      <c r="J38" s="21" t="str">
        <f>CONCATENATE(tab_AdressenFeuerwehren[[#This Row],[PLZ]]," ",tab_AdressenFeuerwehren[[#This Row],[Ort]])</f>
        <v>7430 Thusis</v>
      </c>
      <c r="K38" s="21" t="s">
        <v>827</v>
      </c>
      <c r="L38" s="37" t="s">
        <v>828</v>
      </c>
      <c r="M38" s="19" t="s">
        <v>770</v>
      </c>
    </row>
    <row r="39" spans="2:13" ht="15" customHeight="1" x14ac:dyDescent="0.2">
      <c r="B39" s="4">
        <v>5</v>
      </c>
      <c r="D39" s="21" t="s">
        <v>883</v>
      </c>
      <c r="E39" s="21" t="s">
        <v>187</v>
      </c>
      <c r="F39" s="21" t="s">
        <v>188</v>
      </c>
      <c r="G39" s="21"/>
      <c r="H39" s="21" t="s">
        <v>189</v>
      </c>
      <c r="I39" s="21" t="s">
        <v>190</v>
      </c>
      <c r="J39" s="21" t="str">
        <f>CONCATENATE(tab_AdressenFeuerwehren[[#This Row],[PLZ]]," ",tab_AdressenFeuerwehren[[#This Row],[Ort]])</f>
        <v>7472 Surava</v>
      </c>
      <c r="K39" s="21" t="s">
        <v>771</v>
      </c>
      <c r="L39" s="37" t="s">
        <v>772</v>
      </c>
      <c r="M39" s="19" t="s">
        <v>773</v>
      </c>
    </row>
    <row r="40" spans="2:13" ht="15" customHeight="1" x14ac:dyDescent="0.2">
      <c r="B40" s="4">
        <v>5</v>
      </c>
      <c r="D40" s="21" t="s">
        <v>884</v>
      </c>
      <c r="E40" s="21" t="s">
        <v>191</v>
      </c>
      <c r="F40" s="21" t="s">
        <v>192</v>
      </c>
      <c r="G40" s="21" t="s">
        <v>193</v>
      </c>
      <c r="H40" s="21" t="s">
        <v>194</v>
      </c>
      <c r="I40" s="21" t="s">
        <v>195</v>
      </c>
      <c r="J40" s="21" t="str">
        <f>CONCATENATE(tab_AdressenFeuerwehren[[#This Row],[PLZ]]," ",tab_AdressenFeuerwehren[[#This Row],[Ort]])</f>
        <v>7444 Ausserferrera</v>
      </c>
      <c r="K40" s="21" t="s">
        <v>774</v>
      </c>
      <c r="L40" s="37" t="s">
        <v>775</v>
      </c>
      <c r="M40" s="19" t="s">
        <v>776</v>
      </c>
    </row>
    <row r="41" spans="2:13" ht="15" customHeight="1" x14ac:dyDescent="0.2">
      <c r="B41" s="4">
        <v>5</v>
      </c>
      <c r="D41" s="21" t="s">
        <v>885</v>
      </c>
      <c r="E41" s="21" t="s">
        <v>196</v>
      </c>
      <c r="F41" s="21" t="s">
        <v>4</v>
      </c>
      <c r="G41" s="21" t="s">
        <v>197</v>
      </c>
      <c r="H41" s="21" t="s">
        <v>198</v>
      </c>
      <c r="I41" s="21" t="s">
        <v>199</v>
      </c>
      <c r="J41" s="21" t="str">
        <f>CONCATENATE(tab_AdressenFeuerwehren[[#This Row],[PLZ]]," ",tab_AdressenFeuerwehren[[#This Row],[Ort]])</f>
        <v>7477 Filisur</v>
      </c>
      <c r="K41" s="21" t="s">
        <v>777</v>
      </c>
      <c r="L41" s="37" t="s">
        <v>778</v>
      </c>
      <c r="M41" s="19" t="s">
        <v>779</v>
      </c>
    </row>
    <row r="42" spans="2:13" ht="15" customHeight="1" x14ac:dyDescent="0.2">
      <c r="B42" s="4">
        <v>5</v>
      </c>
      <c r="D42" s="21" t="s">
        <v>200</v>
      </c>
      <c r="E42" s="21" t="s">
        <v>200</v>
      </c>
      <c r="F42" s="21" t="s">
        <v>65</v>
      </c>
      <c r="G42" s="21" t="s">
        <v>201</v>
      </c>
      <c r="H42" s="21" t="s">
        <v>202</v>
      </c>
      <c r="I42" s="21" t="s">
        <v>203</v>
      </c>
      <c r="J42" s="21" t="str">
        <f>CONCATENATE(tab_AdressenFeuerwehren[[#This Row],[PLZ]]," ",tab_AdressenFeuerwehren[[#This Row],[Ort]])</f>
        <v>7408 Cazis</v>
      </c>
      <c r="K42" s="21" t="s">
        <v>780</v>
      </c>
      <c r="L42" s="37" t="s">
        <v>781</v>
      </c>
      <c r="M42" s="19" t="s">
        <v>782</v>
      </c>
    </row>
    <row r="43" spans="2:13" ht="15" customHeight="1" x14ac:dyDescent="0.25">
      <c r="B43" s="4">
        <v>5</v>
      </c>
      <c r="D43" s="21" t="s">
        <v>204</v>
      </c>
      <c r="E43" s="21" t="s">
        <v>204</v>
      </c>
      <c r="F43" s="21"/>
      <c r="G43" s="21" t="s">
        <v>128</v>
      </c>
      <c r="H43" s="21" t="s">
        <v>205</v>
      </c>
      <c r="I43" s="21" t="s">
        <v>206</v>
      </c>
      <c r="J43" s="21" t="str">
        <f>CONCATENATE(tab_AdressenFeuerwehren[[#This Row],[PLZ]]," ",tab_AdressenFeuerwehren[[#This Row],[Ort]])</f>
        <v>7418 Tumegls/Tomils</v>
      </c>
      <c r="K43" s="21" t="s">
        <v>962</v>
      </c>
      <c r="L43" s="37" t="s">
        <v>963</v>
      </c>
      <c r="M43" t="s">
        <v>964</v>
      </c>
    </row>
    <row r="44" spans="2:13" ht="15" customHeight="1" x14ac:dyDescent="0.2">
      <c r="B44" s="4">
        <v>5</v>
      </c>
      <c r="D44" s="21" t="s">
        <v>886</v>
      </c>
      <c r="E44" s="21" t="s">
        <v>207</v>
      </c>
      <c r="F44" s="21" t="s">
        <v>208</v>
      </c>
      <c r="G44" s="21" t="s">
        <v>209</v>
      </c>
      <c r="H44" s="21" t="s">
        <v>210</v>
      </c>
      <c r="I44" s="21" t="s">
        <v>211</v>
      </c>
      <c r="J44" s="21" t="str">
        <f>CONCATENATE(tab_AdressenFeuerwehren[[#This Row],[PLZ]]," ",tab_AdressenFeuerwehren[[#This Row],[Ort]])</f>
        <v>7427 Urmein</v>
      </c>
      <c r="K44" s="21" t="s">
        <v>783</v>
      </c>
      <c r="L44" s="37" t="s">
        <v>784</v>
      </c>
      <c r="M44" s="19" t="s">
        <v>785</v>
      </c>
    </row>
    <row r="45" spans="2:13" ht="15" customHeight="1" x14ac:dyDescent="0.25">
      <c r="B45" s="4">
        <v>5</v>
      </c>
      <c r="D45" s="21" t="s">
        <v>212</v>
      </c>
      <c r="E45" s="21" t="s">
        <v>212</v>
      </c>
      <c r="F45" s="21" t="s">
        <v>65</v>
      </c>
      <c r="G45" s="21" t="s">
        <v>213</v>
      </c>
      <c r="H45" s="21" t="s">
        <v>214</v>
      </c>
      <c r="I45" s="21" t="s">
        <v>215</v>
      </c>
      <c r="J45" s="21" t="str">
        <f>CONCATENATE(tab_AdressenFeuerwehren[[#This Row],[PLZ]]," ",tab_AdressenFeuerwehren[[#This Row],[Ort]])</f>
        <v>7435 Splügen</v>
      </c>
      <c r="K45" s="21" t="s">
        <v>965</v>
      </c>
      <c r="L45" s="37" t="s">
        <v>966</v>
      </c>
      <c r="M45" t="s">
        <v>967</v>
      </c>
    </row>
    <row r="46" spans="2:13" ht="15" customHeight="1" x14ac:dyDescent="0.2">
      <c r="B46" s="4">
        <v>5</v>
      </c>
      <c r="D46" s="21" t="s">
        <v>887</v>
      </c>
      <c r="E46" s="21" t="s">
        <v>216</v>
      </c>
      <c r="F46" s="21" t="s">
        <v>4</v>
      </c>
      <c r="G46" s="21" t="s">
        <v>217</v>
      </c>
      <c r="H46" s="21" t="s">
        <v>218</v>
      </c>
      <c r="I46" s="21" t="s">
        <v>219</v>
      </c>
      <c r="J46" s="21" t="str">
        <f>CONCATENATE(tab_AdressenFeuerwehren[[#This Row],[PLZ]]," ",tab_AdressenFeuerwehren[[#This Row],[Ort]])</f>
        <v>7412 Scharans</v>
      </c>
      <c r="K46" s="21" t="s">
        <v>786</v>
      </c>
      <c r="L46" s="37" t="s">
        <v>787</v>
      </c>
      <c r="M46" s="19" t="s">
        <v>788</v>
      </c>
    </row>
    <row r="47" spans="2:13" ht="15" customHeight="1" x14ac:dyDescent="0.2">
      <c r="B47" s="4">
        <v>5</v>
      </c>
      <c r="D47" s="21" t="s">
        <v>888</v>
      </c>
      <c r="E47" s="21" t="s">
        <v>220</v>
      </c>
      <c r="F47" s="21"/>
      <c r="G47" s="21" t="s">
        <v>221</v>
      </c>
      <c r="H47" s="21" t="s">
        <v>222</v>
      </c>
      <c r="I47" s="21" t="s">
        <v>223</v>
      </c>
      <c r="J47" s="21" t="str">
        <f>CONCATENATE(tab_AdressenFeuerwehren[[#This Row],[PLZ]]," ",tab_AdressenFeuerwehren[[#This Row],[Ort]])</f>
        <v>7411 Sils i.D.</v>
      </c>
      <c r="K47" s="21" t="s">
        <v>789</v>
      </c>
      <c r="L47" s="37" t="s">
        <v>790</v>
      </c>
      <c r="M47" s="19" t="s">
        <v>791</v>
      </c>
    </row>
    <row r="48" spans="2:13" ht="15" customHeight="1" x14ac:dyDescent="0.25">
      <c r="B48" s="4">
        <v>5</v>
      </c>
      <c r="D48" s="21" t="s">
        <v>889</v>
      </c>
      <c r="E48" s="21" t="s">
        <v>224</v>
      </c>
      <c r="F48" s="21" t="s">
        <v>65</v>
      </c>
      <c r="G48" s="21" t="s">
        <v>225</v>
      </c>
      <c r="H48" s="21" t="s">
        <v>226</v>
      </c>
      <c r="I48" s="21" t="s">
        <v>227</v>
      </c>
      <c r="J48" s="21" t="str">
        <f>CONCATENATE(tab_AdressenFeuerwehren[[#This Row],[PLZ]]," ",tab_AdressenFeuerwehren[[#This Row],[Ort]])</f>
        <v>7453 Tinizong</v>
      </c>
      <c r="K48" s="21" t="s">
        <v>968</v>
      </c>
      <c r="L48" s="37" t="s">
        <v>969</v>
      </c>
      <c r="M48" t="s">
        <v>970</v>
      </c>
    </row>
    <row r="49" spans="2:13" ht="15" customHeight="1" x14ac:dyDescent="0.2">
      <c r="B49" s="4">
        <v>5</v>
      </c>
      <c r="D49" s="21" t="s">
        <v>890</v>
      </c>
      <c r="E49" s="21" t="s">
        <v>228</v>
      </c>
      <c r="F49" s="21" t="s">
        <v>65</v>
      </c>
      <c r="G49" s="21" t="s">
        <v>229</v>
      </c>
      <c r="H49" s="21" t="s">
        <v>230</v>
      </c>
      <c r="I49" s="21" t="s">
        <v>231</v>
      </c>
      <c r="J49" s="21" t="str">
        <f>CONCATENATE(tab_AdressenFeuerwehren[[#This Row],[PLZ]]," ",tab_AdressenFeuerwehren[[#This Row],[Ort]])</f>
        <v>7440 Andeer</v>
      </c>
      <c r="K49" s="21" t="s">
        <v>829</v>
      </c>
      <c r="L49" s="37" t="s">
        <v>830</v>
      </c>
      <c r="M49" s="19" t="s">
        <v>908</v>
      </c>
    </row>
    <row r="50" spans="2:13" ht="15" customHeight="1" x14ac:dyDescent="0.2">
      <c r="B50" s="4">
        <v>6</v>
      </c>
      <c r="D50" s="21" t="s">
        <v>891</v>
      </c>
      <c r="E50" s="21" t="s">
        <v>232</v>
      </c>
      <c r="F50" s="21"/>
      <c r="G50" s="21" t="s">
        <v>233</v>
      </c>
      <c r="H50" s="21" t="s">
        <v>234</v>
      </c>
      <c r="I50" s="21" t="s">
        <v>235</v>
      </c>
      <c r="J50" s="21" t="str">
        <f>CONCATENATE(tab_AdressenFeuerwehren[[#This Row],[PLZ]]," ",tab_AdressenFeuerwehren[[#This Row],[Ort]])</f>
        <v>7186 Segnas</v>
      </c>
      <c r="K50" s="21" t="s">
        <v>792</v>
      </c>
      <c r="L50" s="37" t="s">
        <v>793</v>
      </c>
      <c r="M50" s="19" t="s">
        <v>794</v>
      </c>
    </row>
    <row r="51" spans="2:13" ht="15" customHeight="1" x14ac:dyDescent="0.25">
      <c r="B51" s="4">
        <v>6</v>
      </c>
      <c r="D51" s="21" t="s">
        <v>892</v>
      </c>
      <c r="E51" s="21" t="s">
        <v>236</v>
      </c>
      <c r="F51" s="21"/>
      <c r="G51" s="21" t="s">
        <v>237</v>
      </c>
      <c r="H51" s="21" t="s">
        <v>238</v>
      </c>
      <c r="I51" s="21" t="s">
        <v>239</v>
      </c>
      <c r="J51" s="21" t="str">
        <f>CONCATENATE(tab_AdressenFeuerwehren[[#This Row],[PLZ]]," ",tab_AdressenFeuerwehren[[#This Row],[Ort]])</f>
        <v>7132 Vals</v>
      </c>
      <c r="K51" s="21" t="s">
        <v>971</v>
      </c>
      <c r="L51" s="37" t="s">
        <v>972</v>
      </c>
      <c r="M51" t="s">
        <v>973</v>
      </c>
    </row>
    <row r="52" spans="2:13" ht="15" customHeight="1" x14ac:dyDescent="0.2">
      <c r="B52" s="4">
        <v>6</v>
      </c>
      <c r="D52" s="21" t="s">
        <v>893</v>
      </c>
      <c r="E52" s="21" t="s">
        <v>240</v>
      </c>
      <c r="F52" s="21" t="s">
        <v>65</v>
      </c>
      <c r="G52" s="21" t="s">
        <v>241</v>
      </c>
      <c r="H52" s="21" t="s">
        <v>242</v>
      </c>
      <c r="I52" s="21" t="s">
        <v>243</v>
      </c>
      <c r="J52" s="21" t="str">
        <f>CONCATENATE(tab_AdressenFeuerwehren[[#This Row],[PLZ]]," ",tab_AdressenFeuerwehren[[#This Row],[Ort]])</f>
        <v>7134 Obersaxen</v>
      </c>
      <c r="K52" s="21" t="s">
        <v>795</v>
      </c>
      <c r="L52" s="37" t="s">
        <v>796</v>
      </c>
      <c r="M52" s="19" t="s">
        <v>797</v>
      </c>
    </row>
    <row r="53" spans="2:13" ht="15" customHeight="1" x14ac:dyDescent="0.2">
      <c r="B53" s="4">
        <v>6</v>
      </c>
      <c r="D53" s="21" t="s">
        <v>894</v>
      </c>
      <c r="E53" s="21" t="s">
        <v>244</v>
      </c>
      <c r="F53" s="21" t="s">
        <v>246</v>
      </c>
      <c r="G53" s="21" t="s">
        <v>245</v>
      </c>
      <c r="H53" s="21" t="s">
        <v>247</v>
      </c>
      <c r="I53" s="21" t="s">
        <v>248</v>
      </c>
      <c r="J53" s="21" t="str">
        <f>CONCATENATE(tab_AdressenFeuerwehren[[#This Row],[PLZ]]," ",tab_AdressenFeuerwehren[[#This Row],[Ort]])</f>
        <v>7165 Breil/Brigels</v>
      </c>
      <c r="K53" s="21" t="s">
        <v>832</v>
      </c>
      <c r="L53" s="37" t="s">
        <v>833</v>
      </c>
      <c r="M53" s="19" t="s">
        <v>798</v>
      </c>
    </row>
    <row r="54" spans="2:13" ht="15" customHeight="1" x14ac:dyDescent="0.2">
      <c r="B54" s="4">
        <v>6</v>
      </c>
      <c r="D54" s="21" t="s">
        <v>249</v>
      </c>
      <c r="E54" s="21" t="s">
        <v>249</v>
      </c>
      <c r="F54" s="21" t="s">
        <v>250</v>
      </c>
      <c r="G54" s="21" t="s">
        <v>251</v>
      </c>
      <c r="H54" s="21" t="s">
        <v>252</v>
      </c>
      <c r="I54" s="21" t="s">
        <v>253</v>
      </c>
      <c r="J54" s="21" t="str">
        <f>CONCATENATE(tab_AdressenFeuerwehren[[#This Row],[PLZ]]," ",tab_AdressenFeuerwehren[[#This Row],[Ort]])</f>
        <v>7144 Vella</v>
      </c>
      <c r="K54" s="21" t="s">
        <v>799</v>
      </c>
      <c r="L54" s="37" t="s">
        <v>800</v>
      </c>
      <c r="M54" s="19" t="s">
        <v>801</v>
      </c>
    </row>
    <row r="55" spans="2:13" ht="15" customHeight="1" x14ac:dyDescent="0.2">
      <c r="B55" s="4">
        <v>6</v>
      </c>
      <c r="D55" s="21" t="s">
        <v>895</v>
      </c>
      <c r="E55" s="21" t="s">
        <v>254</v>
      </c>
      <c r="F55" s="21"/>
      <c r="G55" s="21" t="s">
        <v>255</v>
      </c>
      <c r="H55" s="21" t="s">
        <v>256</v>
      </c>
      <c r="I55" s="21" t="s">
        <v>257</v>
      </c>
      <c r="J55" s="21" t="str">
        <f>CONCATENATE(tab_AdressenFeuerwehren[[#This Row],[PLZ]]," ",tab_AdressenFeuerwehren[[#This Row],[Ort]])</f>
        <v>7175 Sumvitg</v>
      </c>
      <c r="K55" s="21" t="s">
        <v>802</v>
      </c>
      <c r="L55" s="37" t="s">
        <v>803</v>
      </c>
      <c r="M55" s="19" t="s">
        <v>804</v>
      </c>
    </row>
    <row r="56" spans="2:13" ht="15" customHeight="1" x14ac:dyDescent="0.2">
      <c r="B56" s="4">
        <v>6</v>
      </c>
      <c r="D56" s="21" t="s">
        <v>896</v>
      </c>
      <c r="E56" s="21" t="s">
        <v>258</v>
      </c>
      <c r="F56" s="21"/>
      <c r="G56" s="21" t="s">
        <v>259</v>
      </c>
      <c r="H56" s="21" t="s">
        <v>260</v>
      </c>
      <c r="I56" s="21" t="s">
        <v>261</v>
      </c>
      <c r="J56" s="21" t="str">
        <f>CONCATENATE(tab_AdressenFeuerwehren[[#This Row],[PLZ]]," ",tab_AdressenFeuerwehren[[#This Row],[Ort]])</f>
        <v>7130 Ilanz</v>
      </c>
      <c r="K56" s="21" t="s">
        <v>805</v>
      </c>
      <c r="L56" s="37" t="s">
        <v>806</v>
      </c>
      <c r="M56" s="19" t="s">
        <v>807</v>
      </c>
    </row>
    <row r="57" spans="2:13" ht="15" customHeight="1" x14ac:dyDescent="0.2">
      <c r="B57" s="4">
        <v>7</v>
      </c>
      <c r="D57" s="21" t="s">
        <v>262</v>
      </c>
      <c r="E57" s="21" t="s">
        <v>262</v>
      </c>
      <c r="F57" s="21" t="s">
        <v>263</v>
      </c>
      <c r="G57" s="21" t="s">
        <v>264</v>
      </c>
      <c r="H57" s="21" t="s">
        <v>265</v>
      </c>
      <c r="I57" s="21" t="s">
        <v>266</v>
      </c>
      <c r="J57" s="21" t="str">
        <f>CONCATENATE(tab_AdressenFeuerwehren[[#This Row],[PLZ]]," ",tab_AdressenFeuerwehren[[#This Row],[Ort]])</f>
        <v>6565 San Bernardino</v>
      </c>
      <c r="K57" s="21" t="s">
        <v>808</v>
      </c>
      <c r="L57" s="37" t="s">
        <v>809</v>
      </c>
      <c r="M57" s="19" t="s">
        <v>810</v>
      </c>
    </row>
    <row r="58" spans="2:13" ht="15" customHeight="1" x14ac:dyDescent="0.2">
      <c r="B58" s="4">
        <v>7</v>
      </c>
      <c r="D58" s="21" t="s">
        <v>267</v>
      </c>
      <c r="E58" s="21" t="s">
        <v>267</v>
      </c>
      <c r="F58" s="21" t="s">
        <v>268</v>
      </c>
      <c r="G58" s="21" t="s">
        <v>269</v>
      </c>
      <c r="H58" s="21" t="s">
        <v>270</v>
      </c>
      <c r="I58" s="21" t="s">
        <v>271</v>
      </c>
      <c r="J58" s="21" t="str">
        <f>CONCATENATE(tab_AdressenFeuerwehren[[#This Row],[PLZ]]," ",tab_AdressenFeuerwehren[[#This Row],[Ort]])</f>
        <v>6563 Mesocco</v>
      </c>
      <c r="K58" s="21" t="s">
        <v>811</v>
      </c>
      <c r="L58" s="37" t="s">
        <v>812</v>
      </c>
      <c r="M58" s="19" t="s">
        <v>813</v>
      </c>
    </row>
    <row r="59" spans="2:13" ht="15" customHeight="1" x14ac:dyDescent="0.2">
      <c r="B59" s="4">
        <v>7</v>
      </c>
      <c r="D59" s="21" t="s">
        <v>272</v>
      </c>
      <c r="E59" s="21" t="s">
        <v>272</v>
      </c>
      <c r="F59" s="21" t="s">
        <v>273</v>
      </c>
      <c r="G59" s="21" t="s">
        <v>274</v>
      </c>
      <c r="H59" s="21" t="s">
        <v>275</v>
      </c>
      <c r="I59" s="21" t="s">
        <v>276</v>
      </c>
      <c r="J59" s="21" t="str">
        <f>CONCATENATE(tab_AdressenFeuerwehren[[#This Row],[PLZ]]," ",tab_AdressenFeuerwehren[[#This Row],[Ort]])</f>
        <v>6535 Roveredo</v>
      </c>
      <c r="K59" s="21" t="s">
        <v>814</v>
      </c>
      <c r="L59" s="37" t="s">
        <v>815</v>
      </c>
      <c r="M59" s="151" t="s">
        <v>956</v>
      </c>
    </row>
    <row r="60" spans="2:13" ht="15" customHeight="1" x14ac:dyDescent="0.2">
      <c r="B60" s="4">
        <v>7</v>
      </c>
      <c r="D60" s="21" t="s">
        <v>960</v>
      </c>
      <c r="E60" s="21" t="s">
        <v>960</v>
      </c>
      <c r="F60" s="21" t="s">
        <v>961</v>
      </c>
      <c r="G60" s="21"/>
      <c r="H60" s="21">
        <v>6543</v>
      </c>
      <c r="I60" s="21" t="s">
        <v>421</v>
      </c>
      <c r="J60" s="21" t="str">
        <f>CONCATENATE(tab_AdressenFeuerwehren[[#This Row],[PLZ]]," ",tab_AdressenFeuerwehren[[#This Row],[Ort]])</f>
        <v>6543 Arvigo</v>
      </c>
      <c r="K60" s="21" t="s">
        <v>816</v>
      </c>
      <c r="L60" s="37" t="s">
        <v>817</v>
      </c>
      <c r="M60" s="19" t="s">
        <v>818</v>
      </c>
    </row>
    <row r="61" spans="2:13" ht="15" customHeight="1" x14ac:dyDescent="0.2">
      <c r="B61" s="4">
        <v>8</v>
      </c>
      <c r="D61" s="21" t="s">
        <v>898</v>
      </c>
      <c r="E61" s="21" t="s">
        <v>3</v>
      </c>
      <c r="F61" s="21" t="s">
        <v>4</v>
      </c>
      <c r="G61" s="21" t="s">
        <v>17</v>
      </c>
      <c r="H61" s="21">
        <v>7001</v>
      </c>
      <c r="I61" s="21" t="s">
        <v>11</v>
      </c>
      <c r="J61" s="21" t="str">
        <f>CONCATENATE(tab_AdressenFeuerwehren[[#This Row],[PLZ]]," ",tab_AdressenFeuerwehren[[#This Row],[Ort]])</f>
        <v>7001 Chur</v>
      </c>
      <c r="K61" s="21" t="s">
        <v>819</v>
      </c>
      <c r="L61" s="37" t="s">
        <v>820</v>
      </c>
      <c r="M61" s="19" t="s">
        <v>19</v>
      </c>
    </row>
    <row r="63" spans="2:13" ht="15" customHeight="1" x14ac:dyDescent="0.2">
      <c r="D63" s="5" t="s">
        <v>18</v>
      </c>
      <c r="F63" s="4" t="s">
        <v>3</v>
      </c>
      <c r="G63" s="4" t="s">
        <v>16</v>
      </c>
    </row>
    <row r="64" spans="2:13" ht="15" customHeight="1" x14ac:dyDescent="0.2">
      <c r="F64" s="4" t="s">
        <v>4</v>
      </c>
      <c r="G64" s="4" t="s">
        <v>9</v>
      </c>
    </row>
    <row r="65" spans="4:7" ht="15" customHeight="1" x14ac:dyDescent="0.2">
      <c r="D65" s="4" t="s">
        <v>13</v>
      </c>
      <c r="F65" s="4" t="s">
        <v>17</v>
      </c>
      <c r="G65" s="4" t="s">
        <v>10</v>
      </c>
    </row>
    <row r="66" spans="4:7" ht="15" customHeight="1" x14ac:dyDescent="0.2">
      <c r="D66" s="4" t="s">
        <v>906</v>
      </c>
      <c r="F66" s="4" t="s">
        <v>0</v>
      </c>
      <c r="G66" s="4" t="s">
        <v>22</v>
      </c>
    </row>
    <row r="67" spans="4:7" ht="15" customHeight="1" x14ac:dyDescent="0.2">
      <c r="D67" s="4" t="s">
        <v>14</v>
      </c>
    </row>
    <row r="68" spans="4:7" ht="15" customHeight="1" x14ac:dyDescent="0.2">
      <c r="D68" s="4" t="s">
        <v>15</v>
      </c>
    </row>
    <row r="69" spans="4:7" ht="15" customHeight="1" x14ac:dyDescent="0.2">
      <c r="F69" s="4" t="s">
        <v>20</v>
      </c>
    </row>
    <row r="70" spans="4:7" ht="15" customHeight="1" x14ac:dyDescent="0.2">
      <c r="F70" s="4" t="s">
        <v>21</v>
      </c>
    </row>
    <row r="71" spans="4:7" ht="15" customHeight="1" x14ac:dyDescent="0.2">
      <c r="F71" s="4" t="s">
        <v>19</v>
      </c>
    </row>
  </sheetData>
  <sheetProtection algorithmName="SHA-512" hashValue="gKrpgrqW50sml4m1oYq0DXNnab8a61uztclSg/Up4+pr8/h46ObJ0X4oTYSuGzcgLFZ01jWr2F/uIiLBy9X/0A==" saltValue="96849IBiwYYdRAuTHLHlKg==" spinCount="100000" sheet="1" objects="1" scenarios="1" selectLockedCells="1" selectUnlockedCells="1"/>
  <mergeCells count="1">
    <mergeCell ref="B1:B5"/>
  </mergeCells>
  <pageMargins left="0.7" right="0.7" top="0.78740157499999996" bottom="0.78740157499999996" header="0.3" footer="0.3"/>
  <pageSetup paperSize="9" orientation="portrait" verticalDpi="0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108"/>
  <sheetViews>
    <sheetView topLeftCell="G1" zoomScaleNormal="100" workbookViewId="0">
      <selection activeCell="K34" sqref="K34"/>
    </sheetView>
  </sheetViews>
  <sheetFormatPr baseColWidth="10" defaultColWidth="11.5703125" defaultRowHeight="12" x14ac:dyDescent="0.2"/>
  <cols>
    <col min="1" max="3" width="1.7109375" style="4" customWidth="1"/>
    <col min="4" max="4" width="30.85546875" style="4" bestFit="1" customWidth="1"/>
    <col min="5" max="5" width="17" style="4" customWidth="1"/>
    <col min="6" max="6" width="18.42578125" style="4" bestFit="1" customWidth="1"/>
    <col min="7" max="7" width="6" style="4" bestFit="1" customWidth="1"/>
    <col min="8" max="8" width="18.5703125" style="4" bestFit="1" customWidth="1"/>
    <col min="9" max="9" width="58.85546875" style="4" bestFit="1" customWidth="1"/>
    <col min="10" max="10" width="26.140625" style="4" bestFit="1" customWidth="1"/>
    <col min="11" max="11" width="25" style="4" bestFit="1" customWidth="1"/>
    <col min="12" max="12" width="27.7109375" style="4" bestFit="1" customWidth="1"/>
    <col min="13" max="13" width="25" style="4" bestFit="1" customWidth="1"/>
    <col min="14" max="14" width="58.7109375" style="4" bestFit="1" customWidth="1"/>
    <col min="15" max="16384" width="11.5703125" style="4"/>
  </cols>
  <sheetData>
    <row r="1" spans="2:16" x14ac:dyDescent="0.2">
      <c r="B1" s="304" t="s">
        <v>899</v>
      </c>
      <c r="D1" s="17" t="s">
        <v>386</v>
      </c>
      <c r="N1" s="33">
        <v>44562</v>
      </c>
    </row>
    <row r="2" spans="2:16" x14ac:dyDescent="0.2">
      <c r="B2" s="304"/>
      <c r="D2" s="55">
        <v>1</v>
      </c>
      <c r="E2" s="55">
        <v>2</v>
      </c>
      <c r="F2" s="55">
        <v>3</v>
      </c>
      <c r="G2" s="55">
        <v>4</v>
      </c>
      <c r="H2" s="55">
        <v>5</v>
      </c>
      <c r="I2" s="55">
        <v>6</v>
      </c>
      <c r="J2" s="55">
        <v>7</v>
      </c>
      <c r="K2" s="55">
        <v>8</v>
      </c>
      <c r="L2" s="55">
        <v>9</v>
      </c>
      <c r="M2" s="55">
        <v>10</v>
      </c>
      <c r="N2" s="55">
        <v>11</v>
      </c>
      <c r="O2" s="55"/>
      <c r="P2" s="55"/>
    </row>
    <row r="3" spans="2:16" x14ac:dyDescent="0.2">
      <c r="B3" s="304"/>
      <c r="D3" s="5" t="s">
        <v>902</v>
      </c>
    </row>
    <row r="4" spans="2:16" x14ac:dyDescent="0.2">
      <c r="B4" s="304"/>
    </row>
    <row r="5" spans="2:16" x14ac:dyDescent="0.2">
      <c r="D5" s="4" t="s">
        <v>690</v>
      </c>
      <c r="E5" s="4" t="s">
        <v>843</v>
      </c>
      <c r="F5" s="4" t="s">
        <v>46</v>
      </c>
      <c r="G5" s="4" t="s">
        <v>48</v>
      </c>
      <c r="H5" s="4" t="s">
        <v>49</v>
      </c>
      <c r="I5" s="4" t="s">
        <v>903</v>
      </c>
      <c r="J5" s="4" t="s">
        <v>686</v>
      </c>
      <c r="K5" s="4" t="s">
        <v>687</v>
      </c>
      <c r="L5" s="4" t="s">
        <v>689</v>
      </c>
      <c r="M5" s="4" t="s">
        <v>688</v>
      </c>
      <c r="N5" s="4" t="s">
        <v>904</v>
      </c>
    </row>
    <row r="6" spans="2:16" x14ac:dyDescent="0.2">
      <c r="D6" s="4" t="s">
        <v>906</v>
      </c>
      <c r="I6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 xml:space="preserve"> ! Bitte wählen !, ,  </v>
      </c>
    </row>
    <row r="7" spans="2:16" x14ac:dyDescent="0.2">
      <c r="D7" s="4" t="s">
        <v>385</v>
      </c>
      <c r="E7" s="4" t="s">
        <v>842</v>
      </c>
      <c r="F7" s="4" t="s">
        <v>387</v>
      </c>
      <c r="G7" s="4">
        <v>7450</v>
      </c>
      <c r="H7" s="4" t="s">
        <v>388</v>
      </c>
      <c r="I7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Albula/Alvra, Veia Baselgia 6, 7450 Tiefencastel</v>
      </c>
      <c r="J7" s="4" t="s">
        <v>389</v>
      </c>
      <c r="K7" s="4" t="s">
        <v>390</v>
      </c>
      <c r="N7" s="4" t="str">
        <f>CONCATENATE(tab_RechnungsAdressenGemeinden[[#This Row],[Bankname]]," IBAN Nr.: ",tab_RechnungsAdressenGemeinden[[#This Row],[Zahlstelle 1]])</f>
        <v>Raiffeisenbank Mittelbünden IBAN Nr.: CH43 8106 3000 0048 4094 5</v>
      </c>
    </row>
    <row r="8" spans="2:16" x14ac:dyDescent="0.2">
      <c r="D8" s="4" t="s">
        <v>231</v>
      </c>
      <c r="E8" s="4" t="s">
        <v>842</v>
      </c>
      <c r="F8" s="4" t="s">
        <v>391</v>
      </c>
      <c r="G8" s="4">
        <v>7440</v>
      </c>
      <c r="H8" s="4" t="s">
        <v>231</v>
      </c>
      <c r="I8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Andeer, Veia da Scola 36, 7440 Andeer</v>
      </c>
      <c r="J8" s="4" t="s">
        <v>392</v>
      </c>
      <c r="K8" s="4" t="s">
        <v>393</v>
      </c>
      <c r="L8" s="4" t="s">
        <v>394</v>
      </c>
      <c r="M8" s="4" t="s">
        <v>395</v>
      </c>
      <c r="N8" s="4" t="str">
        <f>CONCATENATE(tab_RechnungsAdressenGemeinden[[#This Row],[Bankname]]," IBAN Nr.: ",tab_RechnungsAdressenGemeinden[[#This Row],[Zahlstelle 1]])</f>
        <v>Postfinance IBAN Nr.: CH16 0900 0000 7000 2363 8</v>
      </c>
    </row>
    <row r="9" spans="2:16" x14ac:dyDescent="0.2">
      <c r="D9" s="4" t="s">
        <v>5</v>
      </c>
      <c r="E9" s="4" t="s">
        <v>842</v>
      </c>
      <c r="F9" s="4" t="s">
        <v>396</v>
      </c>
      <c r="G9" s="4">
        <v>7050</v>
      </c>
      <c r="H9" s="4" t="s">
        <v>5</v>
      </c>
      <c r="I9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Arosa, Aeussere Poststrasse, 7050 Arosa</v>
      </c>
      <c r="J9" s="4" t="s">
        <v>392</v>
      </c>
      <c r="K9" s="4" t="s">
        <v>397</v>
      </c>
      <c r="L9" s="4" t="s">
        <v>394</v>
      </c>
      <c r="M9" s="4" t="s">
        <v>398</v>
      </c>
      <c r="N9" s="4" t="str">
        <f>CONCATENATE(tab_RechnungsAdressenGemeinden[[#This Row],[Bankname]]," IBAN Nr.: ",tab_RechnungsAdressenGemeinden[[#This Row],[Zahlstelle 1]])</f>
        <v>Postfinance IBAN Nr.: CH15 0900 0000 7000 0338 3</v>
      </c>
    </row>
    <row r="10" spans="2:16" x14ac:dyDescent="0.2">
      <c r="D10" s="4" t="s">
        <v>399</v>
      </c>
      <c r="E10" s="4" t="s">
        <v>842</v>
      </c>
      <c r="F10" s="4" t="s">
        <v>400</v>
      </c>
      <c r="G10" s="4">
        <v>7447</v>
      </c>
      <c r="H10" s="4" t="s">
        <v>401</v>
      </c>
      <c r="I10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Avers, Cresta 107, 7447 Cresta (Avers)</v>
      </c>
      <c r="J10" s="4" t="s">
        <v>392</v>
      </c>
      <c r="K10" s="4" t="s">
        <v>402</v>
      </c>
      <c r="N10" s="4" t="str">
        <f>CONCATENATE(tab_RechnungsAdressenGemeinden[[#This Row],[Bankname]]," IBAN Nr.: ",tab_RechnungsAdressenGemeinden[[#This Row],[Zahlstelle 1]])</f>
        <v>Postfinance IBAN Nr.: CH46 0900 0000 7000 9109 5</v>
      </c>
    </row>
    <row r="11" spans="2:16" x14ac:dyDescent="0.2">
      <c r="D11" s="4" t="s">
        <v>834</v>
      </c>
      <c r="E11" s="4" t="s">
        <v>842</v>
      </c>
      <c r="F11" s="4" t="s">
        <v>197</v>
      </c>
      <c r="G11" s="4">
        <v>7477</v>
      </c>
      <c r="H11" s="4" t="s">
        <v>199</v>
      </c>
      <c r="I11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Bergün/Filisur, Dorfstrasse 38, 7477 Filisur</v>
      </c>
      <c r="J11" s="4" t="s">
        <v>394</v>
      </c>
      <c r="K11" s="4" t="s">
        <v>403</v>
      </c>
      <c r="N11" s="4" t="str">
        <f>CONCATENATE(tab_RechnungsAdressenGemeinden[[#This Row],[Bankname]]," IBAN Nr.: ",tab_RechnungsAdressenGemeinden[[#This Row],[Zahlstelle 1]])</f>
        <v>Graubündner Kantonalbank IBAN Nr.: CH03 0077 4010 3513 1670 0</v>
      </c>
    </row>
    <row r="12" spans="2:16" x14ac:dyDescent="0.2">
      <c r="D12" s="4" t="s">
        <v>404</v>
      </c>
      <c r="E12" s="4" t="s">
        <v>842</v>
      </c>
      <c r="F12" s="4" t="s">
        <v>405</v>
      </c>
      <c r="G12" s="4">
        <v>7502</v>
      </c>
      <c r="H12" s="4" t="s">
        <v>404</v>
      </c>
      <c r="I12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Bever, Fuschigna 4, 7502 Bever</v>
      </c>
      <c r="J12" s="4" t="s">
        <v>392</v>
      </c>
      <c r="K12" s="4" t="s">
        <v>406</v>
      </c>
      <c r="L12" s="4" t="s">
        <v>394</v>
      </c>
      <c r="M12" s="4" t="s">
        <v>407</v>
      </c>
      <c r="N12" s="4" t="str">
        <f>CONCATENATE(tab_RechnungsAdressenGemeinden[[#This Row],[Bankname]]," IBAN Nr.: ",tab_RechnungsAdressenGemeinden[[#This Row],[Zahlstelle 1]])</f>
        <v>Postfinance IBAN Nr.: CH93 0900 0000 7000 2070 0</v>
      </c>
    </row>
    <row r="13" spans="2:16" x14ac:dyDescent="0.2">
      <c r="D13" s="4" t="s">
        <v>139</v>
      </c>
      <c r="E13" s="4" t="s">
        <v>842</v>
      </c>
      <c r="F13" s="4" t="s">
        <v>137</v>
      </c>
      <c r="G13" s="4">
        <v>7402</v>
      </c>
      <c r="H13" s="4" t="s">
        <v>139</v>
      </c>
      <c r="I13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Bonaduz, Hauptstrasse 25, 7402 Bonaduz</v>
      </c>
      <c r="J13" s="4" t="s">
        <v>392</v>
      </c>
      <c r="K13" s="4" t="s">
        <v>408</v>
      </c>
      <c r="L13" s="4" t="s">
        <v>394</v>
      </c>
      <c r="M13" s="4" t="s">
        <v>409</v>
      </c>
      <c r="N13" s="4" t="str">
        <f>CONCATENATE(tab_RechnungsAdressenGemeinden[[#This Row],[Bankname]]," IBAN Nr.: ",tab_RechnungsAdressenGemeinden[[#This Row],[Zahlstelle 1]])</f>
        <v>Postfinance IBAN Nr.: CH46 0900 0000 7000 1174 9</v>
      </c>
    </row>
    <row r="14" spans="2:16" x14ac:dyDescent="0.2">
      <c r="D14" s="4" t="s">
        <v>410</v>
      </c>
      <c r="E14" s="4" t="s">
        <v>845</v>
      </c>
      <c r="F14" s="4" t="s">
        <v>411</v>
      </c>
      <c r="G14" s="4">
        <v>7606</v>
      </c>
      <c r="H14" s="4" t="s">
        <v>412</v>
      </c>
      <c r="I14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Comune di Bregaglia, Casa comunale, 7606 Promontogno</v>
      </c>
      <c r="J14" s="4" t="s">
        <v>392</v>
      </c>
      <c r="K14" s="4" t="s">
        <v>413</v>
      </c>
      <c r="N14" s="4" t="str">
        <f>CONCATENATE(tab_RechnungsAdressenGemeinden[[#This Row],[Bankname]]," IBAN Nr.: ",tab_RechnungsAdressenGemeinden[[#This Row],[Zahlstelle 1]])</f>
        <v>Postfinance IBAN Nr.: CH28 0900 0000 8527 2509 0</v>
      </c>
    </row>
    <row r="15" spans="2:16" x14ac:dyDescent="0.2">
      <c r="D15" s="4" t="s">
        <v>248</v>
      </c>
      <c r="E15" s="4" t="s">
        <v>847</v>
      </c>
      <c r="F15" s="4" t="s">
        <v>245</v>
      </c>
      <c r="G15" s="4">
        <v>7165</v>
      </c>
      <c r="H15" s="4" t="s">
        <v>248</v>
      </c>
      <c r="I15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Vischnaunca Breil/Brigels, Via Principala 32, 7165 Breil/Brigels</v>
      </c>
      <c r="J15" s="4" t="s">
        <v>394</v>
      </c>
      <c r="K15" s="4" t="s">
        <v>414</v>
      </c>
      <c r="N15" s="4" t="str">
        <f>CONCATENATE(tab_RechnungsAdressenGemeinden[[#This Row],[Bankname]]," IBAN Nr.: ",tab_RechnungsAdressenGemeinden[[#This Row],[Zahlstelle 1]])</f>
        <v>Graubündner Kantonalbank IBAN Nr.: CH40 0077 4130 1328 8910 0</v>
      </c>
    </row>
    <row r="16" spans="2:16" x14ac:dyDescent="0.2">
      <c r="D16" s="4" t="s">
        <v>60</v>
      </c>
      <c r="E16" s="4" t="s">
        <v>845</v>
      </c>
      <c r="F16" s="4" t="s">
        <v>58</v>
      </c>
      <c r="G16" s="4">
        <v>7743</v>
      </c>
      <c r="H16" s="4" t="s">
        <v>60</v>
      </c>
      <c r="I16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Comune di Brusio, Borgo 320, 7743 Brusio</v>
      </c>
      <c r="J16" s="4" t="s">
        <v>394</v>
      </c>
      <c r="K16" s="4" t="s">
        <v>415</v>
      </c>
      <c r="N16" s="4" t="str">
        <f>CONCATENATE(tab_RechnungsAdressenGemeinden[[#This Row],[Bankname]]," IBAN Nr.: ",tab_RechnungsAdressenGemeinden[[#This Row],[Zahlstelle 1]])</f>
        <v>Graubündner Kantonalbank IBAN Nr.: CH46 0077 4130 1329 1460 0</v>
      </c>
    </row>
    <row r="17" spans="4:14" x14ac:dyDescent="0.2">
      <c r="D17" s="4" t="s">
        <v>416</v>
      </c>
      <c r="E17" s="4" t="s">
        <v>845</v>
      </c>
      <c r="F17" s="4" t="s">
        <v>417</v>
      </c>
      <c r="G17" s="4">
        <v>6542</v>
      </c>
      <c r="H17" s="4" t="s">
        <v>416</v>
      </c>
      <c r="I17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Comune di Buseno, Borlion 42, 6542 Buseno</v>
      </c>
      <c r="J17" s="4" t="s">
        <v>392</v>
      </c>
      <c r="K17" s="4" t="s">
        <v>418</v>
      </c>
      <c r="N17" s="4" t="str">
        <f>CONCATENATE(tab_RechnungsAdressenGemeinden[[#This Row],[Bankname]]," IBAN Nr.: ",tab_RechnungsAdressenGemeinden[[#This Row],[Zahlstelle 1]])</f>
        <v>Postfinance IBAN Nr.: CH91 0900 0000 6500 1258 0</v>
      </c>
    </row>
    <row r="18" spans="4:14" x14ac:dyDescent="0.2">
      <c r="D18" s="4" t="s">
        <v>419</v>
      </c>
      <c r="E18" s="4" t="s">
        <v>845</v>
      </c>
      <c r="F18" s="4" t="s">
        <v>420</v>
      </c>
      <c r="G18" s="4">
        <v>6543</v>
      </c>
      <c r="H18" s="4" t="s">
        <v>421</v>
      </c>
      <c r="I18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Comune di Calanca, Fodarvigh 20, 6543 Arvigo</v>
      </c>
      <c r="J18" s="4" t="s">
        <v>394</v>
      </c>
      <c r="K18" s="4" t="s">
        <v>422</v>
      </c>
      <c r="N18" s="4" t="str">
        <f>CONCATENATE(tab_RechnungsAdressenGemeinden[[#This Row],[Bankname]]," IBAN Nr.: ",tab_RechnungsAdressenGemeinden[[#This Row],[Zahlstelle 1]])</f>
        <v>Graubündner Kantonalbank IBAN Nr.: CH26 0077 4010 2961 8750 0</v>
      </c>
    </row>
    <row r="19" spans="4:14" x14ac:dyDescent="0.2">
      <c r="D19" s="4" t="s">
        <v>423</v>
      </c>
      <c r="E19" s="4" t="s">
        <v>845</v>
      </c>
      <c r="F19" s="4" t="s">
        <v>424</v>
      </c>
      <c r="G19" s="4">
        <v>6557</v>
      </c>
      <c r="H19" s="4" t="s">
        <v>423</v>
      </c>
      <c r="I19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Comune di Cama, Stradon 17, 6557 Cama</v>
      </c>
      <c r="J19" s="4" t="s">
        <v>392</v>
      </c>
      <c r="K19" s="4" t="s">
        <v>425</v>
      </c>
      <c r="L19" s="4" t="s">
        <v>394</v>
      </c>
      <c r="M19" s="4" t="s">
        <v>426</v>
      </c>
      <c r="N19" s="4" t="str">
        <f>CONCATENATE(tab_RechnungsAdressenGemeinden[[#This Row],[Bankname]]," IBAN Nr.: ",tab_RechnungsAdressenGemeinden[[#This Row],[Zahlstelle 1]])</f>
        <v>Postfinance IBAN Nr.: CH87 0900 0000 6500 1866 6</v>
      </c>
    </row>
    <row r="20" spans="4:14" x14ac:dyDescent="0.2">
      <c r="D20" s="4" t="s">
        <v>278</v>
      </c>
      <c r="E20" s="4" t="s">
        <v>845</v>
      </c>
      <c r="F20" s="4" t="s">
        <v>277</v>
      </c>
      <c r="G20" s="4">
        <v>6540</v>
      </c>
      <c r="H20" s="4" t="s">
        <v>278</v>
      </c>
      <c r="I20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Comune di Castaneda, Paese 59C, 6540 Castaneda</v>
      </c>
      <c r="J20" s="4" t="s">
        <v>394</v>
      </c>
      <c r="K20" s="4" t="s">
        <v>427</v>
      </c>
      <c r="N20" s="4" t="str">
        <f>CONCATENATE(tab_RechnungsAdressenGemeinden[[#This Row],[Bankname]]," IBAN Nr.: ",tab_RechnungsAdressenGemeinden[[#This Row],[Zahlstelle 1]])</f>
        <v>Graubündner Kantonalbank IBAN Nr.: CH41 0077 4130 1329 8550 0</v>
      </c>
    </row>
    <row r="21" spans="4:14" x14ac:dyDescent="0.2">
      <c r="D21" s="4" t="s">
        <v>203</v>
      </c>
      <c r="E21" s="4" t="s">
        <v>842</v>
      </c>
      <c r="F21" s="4" t="s">
        <v>201</v>
      </c>
      <c r="G21" s="4">
        <v>7408</v>
      </c>
      <c r="H21" s="4" t="s">
        <v>203</v>
      </c>
      <c r="I21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Cazis, Oberdorf 4, 7408 Cazis</v>
      </c>
      <c r="J21" s="4" t="s">
        <v>392</v>
      </c>
      <c r="K21" s="4" t="s">
        <v>428</v>
      </c>
      <c r="N21" s="4" t="str">
        <f>CONCATENATE(tab_RechnungsAdressenGemeinden[[#This Row],[Bankname]]," IBAN Nr.: ",tab_RechnungsAdressenGemeinden[[#This Row],[Zahlstelle 1]])</f>
        <v>Postfinance IBAN Nr.: CH55 0900 0000 7000 1711 6</v>
      </c>
    </row>
    <row r="22" spans="4:14" x14ac:dyDescent="0.2">
      <c r="D22" s="4" t="s">
        <v>429</v>
      </c>
      <c r="E22" s="4" t="s">
        <v>842</v>
      </c>
      <c r="F22" s="4" t="s">
        <v>430</v>
      </c>
      <c r="G22" s="4">
        <v>7505</v>
      </c>
      <c r="H22" s="4" t="s">
        <v>429</v>
      </c>
      <c r="I22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Celerina/Schlarigna, Via Maistra 97, 7505 Celerina/Schlarigna</v>
      </c>
      <c r="J22" s="4" t="s">
        <v>394</v>
      </c>
      <c r="K22" s="4" t="s">
        <v>431</v>
      </c>
      <c r="N22" s="4" t="str">
        <f>CONCATENATE(tab_RechnungsAdressenGemeinden[[#This Row],[Bankname]]," IBAN Nr.: ",tab_RechnungsAdressenGemeinden[[#This Row],[Zahlstelle 1]])</f>
        <v>Graubündner Kantonalbank IBAN Nr.: CH44 0077 4430 1330 7050 0</v>
      </c>
    </row>
    <row r="23" spans="4:14" x14ac:dyDescent="0.2">
      <c r="D23" s="4" t="s">
        <v>145</v>
      </c>
      <c r="E23" s="4" t="s">
        <v>842</v>
      </c>
      <c r="F23" s="4" t="s">
        <v>177</v>
      </c>
      <c r="G23" s="4">
        <v>7075</v>
      </c>
      <c r="H23" s="4" t="s">
        <v>145</v>
      </c>
      <c r="I23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Churwalden, Rathaus, 7075 Churwalden</v>
      </c>
      <c r="J23" s="4" t="s">
        <v>392</v>
      </c>
      <c r="K23" s="4" t="s">
        <v>432</v>
      </c>
      <c r="N23" s="4" t="str">
        <f>CONCATENATE(tab_RechnungsAdressenGemeinden[[#This Row],[Bankname]]," IBAN Nr.: ",tab_RechnungsAdressenGemeinden[[#This Row],[Zahlstelle 1]])</f>
        <v>Postfinance IBAN Nr.: CH79 0900 0000 7000 0698 4</v>
      </c>
    </row>
    <row r="24" spans="4:14" x14ac:dyDescent="0.2">
      <c r="D24" s="4" t="s">
        <v>11</v>
      </c>
      <c r="E24" s="4" t="s">
        <v>844</v>
      </c>
      <c r="F24" s="4" t="s">
        <v>140</v>
      </c>
      <c r="G24" s="4">
        <v>7000</v>
      </c>
      <c r="H24" s="4" t="s">
        <v>11</v>
      </c>
      <c r="I24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Stadt Chur, Raschärenstrasse 27, 7000 Chur</v>
      </c>
      <c r="J24" s="4" t="s">
        <v>392</v>
      </c>
      <c r="K24" s="4" t="s">
        <v>840</v>
      </c>
      <c r="N24" s="4" t="str">
        <f>CONCATENATE(tab_RechnungsAdressenGemeinden[[#This Row],[Bankname]]," IBAN Nr.: ",tab_RechnungsAdressenGemeinden[[#This Row],[Zahlstelle 1]])</f>
        <v>Postfinance IBAN Nr.: CH60 0900 0000 7000 0237 9</v>
      </c>
    </row>
    <row r="25" spans="4:14" x14ac:dyDescent="0.2">
      <c r="D25" s="4" t="s">
        <v>433</v>
      </c>
      <c r="E25" s="4" t="s">
        <v>842</v>
      </c>
      <c r="F25" s="4" t="s">
        <v>434</v>
      </c>
      <c r="G25" s="4">
        <v>7241</v>
      </c>
      <c r="H25" s="4" t="s">
        <v>435</v>
      </c>
      <c r="I25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Conters, Aegerta, 7241 Conters im Prättigau</v>
      </c>
      <c r="J25" s="4" t="s">
        <v>392</v>
      </c>
      <c r="K25" s="4" t="s">
        <v>436</v>
      </c>
      <c r="N25" s="4" t="str">
        <f>CONCATENATE(tab_RechnungsAdressenGemeinden[[#This Row],[Bankname]]," IBAN Nr.: ",tab_RechnungsAdressenGemeinden[[#This Row],[Zahlstelle 1]])</f>
        <v>Postfinance IBAN Nr.: CH84 0900 0000 7000 3531 5</v>
      </c>
    </row>
    <row r="26" spans="4:14" x14ac:dyDescent="0.2">
      <c r="D26" s="4" t="s">
        <v>437</v>
      </c>
      <c r="E26" s="4" t="s">
        <v>842</v>
      </c>
      <c r="F26" s="4" t="s">
        <v>177</v>
      </c>
      <c r="G26" s="4">
        <v>7270</v>
      </c>
      <c r="H26" s="4" t="s">
        <v>118</v>
      </c>
      <c r="I26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Davos, Rathaus, 7270 Davos Platz</v>
      </c>
      <c r="J26" s="4" t="s">
        <v>392</v>
      </c>
      <c r="K26" s="4" t="s">
        <v>438</v>
      </c>
      <c r="L26" s="4" t="s">
        <v>394</v>
      </c>
      <c r="M26" s="4" t="s">
        <v>439</v>
      </c>
      <c r="N26" s="4" t="str">
        <f>CONCATENATE(tab_RechnungsAdressenGemeinden[[#This Row],[Bankname]]," IBAN Nr.: ",tab_RechnungsAdressenGemeinden[[#This Row],[Zahlstelle 1]])</f>
        <v>Postfinance IBAN Nr.: CH70 0900 0000 7000 0326 6</v>
      </c>
    </row>
    <row r="27" spans="4:14" x14ac:dyDescent="0.2">
      <c r="D27" s="4" t="s">
        <v>440</v>
      </c>
      <c r="E27" s="4" t="s">
        <v>847</v>
      </c>
      <c r="F27" s="4" t="s">
        <v>441</v>
      </c>
      <c r="G27" s="4">
        <v>7180</v>
      </c>
      <c r="H27" s="4" t="s">
        <v>440</v>
      </c>
      <c r="I27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Vischnaunca Disentis/Mustér, Via Cons 2, 7180 Disentis/Mustér</v>
      </c>
      <c r="J27" s="4" t="s">
        <v>394</v>
      </c>
      <c r="K27" s="4" t="s">
        <v>442</v>
      </c>
      <c r="L27" s="4" t="s">
        <v>443</v>
      </c>
      <c r="M27" s="4" t="s">
        <v>444</v>
      </c>
      <c r="N27" s="4" t="str">
        <f>CONCATENATE(tab_RechnungsAdressenGemeinden[[#This Row],[Bankname]]," IBAN Nr.: ",tab_RechnungsAdressenGemeinden[[#This Row],[Zahlstelle 1]])</f>
        <v>Graubündner Kantonalbank IBAN Nr.: CH85 0077 4130 1331 4340 0</v>
      </c>
    </row>
    <row r="28" spans="4:14" x14ac:dyDescent="0.2">
      <c r="D28" s="4" t="s">
        <v>149</v>
      </c>
      <c r="E28" s="4" t="s">
        <v>842</v>
      </c>
      <c r="F28" s="4" t="s">
        <v>147</v>
      </c>
      <c r="G28" s="4">
        <v>7013</v>
      </c>
      <c r="H28" s="4" t="s">
        <v>149</v>
      </c>
      <c r="I28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Domat/Ems, Tircal 11, 7013 Domat/Ems</v>
      </c>
      <c r="J28" s="4" t="s">
        <v>394</v>
      </c>
      <c r="K28" s="4" t="s">
        <v>445</v>
      </c>
      <c r="N28" s="4" t="str">
        <f>CONCATENATE(tab_RechnungsAdressenGemeinden[[#This Row],[Bankname]]," IBAN Nr.: ",tab_RechnungsAdressenGemeinden[[#This Row],[Zahlstelle 1]])</f>
        <v>Graubündner Kantonalbank IBAN Nr.: CH32 0077 4130 1331 5580 0</v>
      </c>
    </row>
    <row r="29" spans="4:14" x14ac:dyDescent="0.2">
      <c r="D29" s="4" t="s">
        <v>446</v>
      </c>
      <c r="E29" s="4" t="s">
        <v>842</v>
      </c>
      <c r="F29" s="4" t="s">
        <v>447</v>
      </c>
      <c r="G29" s="4">
        <v>7418</v>
      </c>
      <c r="H29" s="4" t="s">
        <v>448</v>
      </c>
      <c r="I29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Domleschg, Dorfstrasse 4, 7418 Tumegl/Tomils</v>
      </c>
      <c r="J29" s="4" t="s">
        <v>392</v>
      </c>
      <c r="K29" s="4" t="s">
        <v>449</v>
      </c>
      <c r="N29" s="4" t="str">
        <f>CONCATENATE(tab_RechnungsAdressenGemeinden[[#This Row],[Bankname]]," IBAN Nr.: ",tab_RechnungsAdressenGemeinden[[#This Row],[Zahlstelle 1]])</f>
        <v>Postfinance IBAN Nr.: CH31 0900 0000 8938 8640 4</v>
      </c>
    </row>
    <row r="30" spans="4:14" x14ac:dyDescent="0.2">
      <c r="D30" s="4" t="s">
        <v>161</v>
      </c>
      <c r="E30" s="4" t="s">
        <v>847</v>
      </c>
      <c r="F30" s="4" t="s">
        <v>450</v>
      </c>
      <c r="G30" s="4">
        <v>7153</v>
      </c>
      <c r="H30" s="4" t="s">
        <v>161</v>
      </c>
      <c r="I30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Vischnaunca Falera, Via Principala 45C, 7153 Falera</v>
      </c>
      <c r="J30" s="4" t="s">
        <v>392</v>
      </c>
      <c r="K30" s="4" t="s">
        <v>451</v>
      </c>
      <c r="L30" s="4" t="s">
        <v>443</v>
      </c>
      <c r="M30" s="4" t="s">
        <v>452</v>
      </c>
      <c r="N30" s="4" t="str">
        <f>CONCATENATE(tab_RechnungsAdressenGemeinden[[#This Row],[Bankname]]," IBAN Nr.: ",tab_RechnungsAdressenGemeinden[[#This Row],[Zahlstelle 1]])</f>
        <v>Postfinance IBAN Nr.: CH08 0900 0000 7000 9604 7</v>
      </c>
    </row>
    <row r="31" spans="4:14" x14ac:dyDescent="0.2">
      <c r="D31" s="4" t="s">
        <v>453</v>
      </c>
      <c r="E31" s="4" t="s">
        <v>842</v>
      </c>
      <c r="F31" s="4" t="s">
        <v>454</v>
      </c>
      <c r="G31" s="4">
        <v>7012</v>
      </c>
      <c r="H31" s="4" t="s">
        <v>453</v>
      </c>
      <c r="I31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Felsberg, Schulstrasse 1, 7012 Felsberg</v>
      </c>
      <c r="J31" s="4" t="s">
        <v>392</v>
      </c>
      <c r="K31" s="4" t="s">
        <v>455</v>
      </c>
      <c r="N31" s="4" t="str">
        <f>CONCATENATE(tab_RechnungsAdressenGemeinden[[#This Row],[Bankname]]," IBAN Nr.: ",tab_RechnungsAdressenGemeinden[[#This Row],[Zahlstelle 1]])</f>
        <v>Postfinance IBAN Nr.: CH13 0900 0000 7000 2301 3</v>
      </c>
    </row>
    <row r="32" spans="4:14" x14ac:dyDescent="0.2">
      <c r="D32" s="4" t="s">
        <v>456</v>
      </c>
      <c r="E32" s="4" t="s">
        <v>842</v>
      </c>
      <c r="F32" s="4" t="s">
        <v>457</v>
      </c>
      <c r="G32" s="4">
        <v>7444</v>
      </c>
      <c r="H32" s="4" t="s">
        <v>195</v>
      </c>
      <c r="I32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Ferrera, Schulhaus, 7444 Ausserferrera</v>
      </c>
      <c r="J32" s="4" t="s">
        <v>392</v>
      </c>
      <c r="K32" s="4" t="s">
        <v>458</v>
      </c>
      <c r="N32" s="4" t="str">
        <f>CONCATENATE(tab_RechnungsAdressenGemeinden[[#This Row],[Bankname]]," IBAN Nr.: ",tab_RechnungsAdressenGemeinden[[#This Row],[Zahlstelle 1]])</f>
        <v>Postfinance IBAN Nr.: CH97 0900 0000 7000 7426 9</v>
      </c>
    </row>
    <row r="33" spans="4:14" x14ac:dyDescent="0.2">
      <c r="D33" s="4" t="s">
        <v>130</v>
      </c>
      <c r="E33" s="4" t="s">
        <v>842</v>
      </c>
      <c r="F33" s="4" t="s">
        <v>459</v>
      </c>
      <c r="G33" s="4">
        <v>7235</v>
      </c>
      <c r="H33" s="4" t="s">
        <v>130</v>
      </c>
      <c r="I33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Fideris, Dorfstasse 5, 7235 Fideris</v>
      </c>
      <c r="J33" s="4" t="s">
        <v>460</v>
      </c>
      <c r="K33" s="4" t="s">
        <v>958</v>
      </c>
      <c r="N33" s="4" t="str">
        <f>CONCATENATE(tab_RechnungsAdressenGemeinden[[#This Row],[Bankname]]," IBAN Nr.: ",tab_RechnungsAdressenGemeinden[[#This Row],[Zahlstelle 1]])</f>
        <v>Raiffeisenbank Prättigau-Davos IBAN Nr.: CH43 8080 8003 2463 8252 6</v>
      </c>
    </row>
    <row r="34" spans="4:14" x14ac:dyDescent="0.2">
      <c r="D34" s="4" t="s">
        <v>461</v>
      </c>
      <c r="E34" s="4" t="s">
        <v>842</v>
      </c>
      <c r="F34" s="4" t="s">
        <v>462</v>
      </c>
      <c r="G34" s="4">
        <v>7306</v>
      </c>
      <c r="H34" s="4" t="s">
        <v>461</v>
      </c>
      <c r="I34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Fläsch, St. Luzi 4, 7306 Fläsch</v>
      </c>
      <c r="J34" s="4" t="s">
        <v>392</v>
      </c>
      <c r="K34" s="4" t="s">
        <v>463</v>
      </c>
      <c r="L34" s="4" t="s">
        <v>394</v>
      </c>
      <c r="M34" s="4" t="s">
        <v>464</v>
      </c>
      <c r="N34" s="4" t="str">
        <f>CONCATENATE(tab_RechnungsAdressenGemeinden[[#This Row],[Bankname]]," IBAN Nr.: ",tab_RechnungsAdressenGemeinden[[#This Row],[Zahlstelle 1]])</f>
        <v>Postfinance IBAN Nr.: CH35 0900 0000 7000 4172 6</v>
      </c>
    </row>
    <row r="35" spans="4:14" x14ac:dyDescent="0.2">
      <c r="D35" s="4" t="s">
        <v>465</v>
      </c>
      <c r="E35" s="4" t="s">
        <v>842</v>
      </c>
      <c r="F35" s="4" t="s">
        <v>466</v>
      </c>
      <c r="G35" s="4">
        <v>7426</v>
      </c>
      <c r="H35" s="4" t="s">
        <v>465</v>
      </c>
      <c r="I35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Flerden, Altes Schulhaus, 7426 Flerden</v>
      </c>
      <c r="J35" s="4" t="s">
        <v>389</v>
      </c>
      <c r="K35" s="4" t="s">
        <v>467</v>
      </c>
      <c r="N35" s="4" t="str">
        <f>CONCATENATE(tab_RechnungsAdressenGemeinden[[#This Row],[Bankname]]," IBAN Nr.: ",tab_RechnungsAdressenGemeinden[[#This Row],[Zahlstelle 1]])</f>
        <v>Raiffeisenbank Mittelbünden IBAN Nr.: CH42 8106 3000 0027 2432 6</v>
      </c>
    </row>
    <row r="36" spans="4:14" x14ac:dyDescent="0.2">
      <c r="D36" s="4" t="s">
        <v>468</v>
      </c>
      <c r="E36" s="4" t="s">
        <v>842</v>
      </c>
      <c r="F36" s="4" t="s">
        <v>154</v>
      </c>
      <c r="G36" s="4">
        <v>7017</v>
      </c>
      <c r="H36" s="4" t="s">
        <v>156</v>
      </c>
      <c r="I36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Flims, Via dil Casti 2, 7017 Flims Dorf</v>
      </c>
      <c r="J36" s="4" t="s">
        <v>392</v>
      </c>
      <c r="K36" s="4" t="s">
        <v>469</v>
      </c>
      <c r="L36" s="4" t="s">
        <v>394</v>
      </c>
      <c r="M36" s="4" t="s">
        <v>470</v>
      </c>
      <c r="N36" s="4" t="str">
        <f>CONCATENATE(tab_RechnungsAdressenGemeinden[[#This Row],[Bankname]]," IBAN Nr.: ",tab_RechnungsAdressenGemeinden[[#This Row],[Zahlstelle 1]])</f>
        <v>Postfinance IBAN Nr.: CH53 0900 0000 7000 0735 5</v>
      </c>
    </row>
    <row r="37" spans="4:14" x14ac:dyDescent="0.2">
      <c r="D37" s="4" t="s">
        <v>471</v>
      </c>
      <c r="E37" s="4" t="s">
        <v>842</v>
      </c>
      <c r="F37" s="4" t="s">
        <v>472</v>
      </c>
      <c r="G37" s="4">
        <v>7232</v>
      </c>
      <c r="H37" s="4" t="s">
        <v>471</v>
      </c>
      <c r="I37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Furna, Dorfstrasse 16, 7232 Furna</v>
      </c>
      <c r="J37" s="4" t="s">
        <v>394</v>
      </c>
      <c r="K37" s="4" t="s">
        <v>473</v>
      </c>
      <c r="N37" s="4" t="str">
        <f>CONCATENATE(tab_RechnungsAdressenGemeinden[[#This Row],[Bankname]]," IBAN Nr.: ",tab_RechnungsAdressenGemeinden[[#This Row],[Zahlstelle 1]])</f>
        <v>Graubündner Kantonalbank IBAN Nr.: CH30 0077 4130 1333 6070 0</v>
      </c>
    </row>
    <row r="38" spans="4:14" x14ac:dyDescent="0.2">
      <c r="D38" s="4" t="s">
        <v>838</v>
      </c>
      <c r="E38" s="4" t="s">
        <v>852</v>
      </c>
      <c r="F38" s="4" t="s">
        <v>853</v>
      </c>
      <c r="G38" s="4">
        <v>7414</v>
      </c>
      <c r="H38" s="4" t="s">
        <v>838</v>
      </c>
      <c r="I38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Stadterwaltung Fürstenau, Domleschgerstrasse 56, 7414 Fürstenau</v>
      </c>
      <c r="J38" s="4" t="s">
        <v>392</v>
      </c>
      <c r="K38" s="4" t="s">
        <v>915</v>
      </c>
      <c r="N38" s="4" t="str">
        <f>CONCATENATE(tab_RechnungsAdressenGemeinden[[#This Row],[Bankname]]," IBAN Nr.: ",tab_RechnungsAdressenGemeinden[[#This Row],[Zahlstelle 1]])</f>
        <v>Postfinance IBAN Nr.: CH55 0900 0000 7000 2613 7</v>
      </c>
    </row>
    <row r="39" spans="4:14" x14ac:dyDescent="0.2">
      <c r="D39" s="4" t="s">
        <v>474</v>
      </c>
      <c r="E39" s="4" t="s">
        <v>845</v>
      </c>
      <c r="F39" s="4" t="s">
        <v>475</v>
      </c>
      <c r="G39" s="4">
        <v>6537</v>
      </c>
      <c r="H39" s="4" t="s">
        <v>474</v>
      </c>
      <c r="I39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Comune di Grono, Carà di Mot 17, 6537 Grono</v>
      </c>
      <c r="J39" s="4" t="s">
        <v>394</v>
      </c>
      <c r="K39" s="4" t="s">
        <v>476</v>
      </c>
      <c r="N39" s="4" t="str">
        <f>CONCATENATE(tab_RechnungsAdressenGemeinden[[#This Row],[Bankname]]," IBAN Nr.: ",tab_RechnungsAdressenGemeinden[[#This Row],[Zahlstelle 1]])</f>
        <v>Graubündner Kantonalbank IBAN Nr.: CH92 0077 4130 1333 7200 0</v>
      </c>
    </row>
    <row r="40" spans="4:14" x14ac:dyDescent="0.2">
      <c r="D40" s="4" t="s">
        <v>113</v>
      </c>
      <c r="E40" s="4" t="s">
        <v>842</v>
      </c>
      <c r="F40" s="4" t="s">
        <v>477</v>
      </c>
      <c r="G40" s="4">
        <v>7214</v>
      </c>
      <c r="H40" s="4" t="s">
        <v>113</v>
      </c>
      <c r="I40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Grüsch, Oberdorf 22, 7214 Grüsch</v>
      </c>
      <c r="J40" s="4" t="s">
        <v>392</v>
      </c>
      <c r="K40" s="4" t="s">
        <v>478</v>
      </c>
      <c r="L40" s="4" t="s">
        <v>394</v>
      </c>
      <c r="M40" s="4" t="s">
        <v>479</v>
      </c>
      <c r="N40" s="4" t="str">
        <f>CONCATENATE(tab_RechnungsAdressenGemeinden[[#This Row],[Bankname]]," IBAN Nr.: ",tab_RechnungsAdressenGemeinden[[#This Row],[Zahlstelle 1]])</f>
        <v>Postfinance IBAN Nr.: CH68 0900 0000 7000 3511 8</v>
      </c>
    </row>
    <row r="41" spans="4:14" x14ac:dyDescent="0.2">
      <c r="D41" s="4" t="s">
        <v>481</v>
      </c>
      <c r="E41" s="4" t="s">
        <v>842</v>
      </c>
      <c r="F41" s="4" t="s">
        <v>480</v>
      </c>
      <c r="G41" s="4">
        <v>7438</v>
      </c>
      <c r="H41" s="4" t="s">
        <v>481</v>
      </c>
      <c r="I41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Hinterrhein, Bachhaus, 7438 Hinterrhein</v>
      </c>
      <c r="J41" s="4" t="s">
        <v>389</v>
      </c>
      <c r="K41" s="4" t="s">
        <v>482</v>
      </c>
      <c r="N41" s="4" t="str">
        <f>CONCATENATE(tab_RechnungsAdressenGemeinden[[#This Row],[Bankname]]," IBAN Nr.: ",tab_RechnungsAdressenGemeinden[[#This Row],[Zahlstelle 1]])</f>
        <v>Raiffeisenbank Mittelbünden IBAN Nr.: CH47 8106 3000 0030 3570 3</v>
      </c>
    </row>
    <row r="42" spans="4:14" x14ac:dyDescent="0.2">
      <c r="D42" s="4" t="s">
        <v>483</v>
      </c>
      <c r="E42" s="4" t="s">
        <v>842</v>
      </c>
      <c r="F42" s="4" t="s">
        <v>484</v>
      </c>
      <c r="G42" s="4">
        <v>7130</v>
      </c>
      <c r="H42" s="4" t="s">
        <v>261</v>
      </c>
      <c r="I42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Ilanz/Glion, Plazza Cumin 9, 7130 Ilanz</v>
      </c>
      <c r="J42" s="4" t="s">
        <v>392</v>
      </c>
      <c r="K42" s="4" t="s">
        <v>485</v>
      </c>
      <c r="N42" s="4" t="str">
        <f>CONCATENATE(tab_RechnungsAdressenGemeinden[[#This Row],[Bankname]]," IBAN Nr.: ",tab_RechnungsAdressenGemeinden[[#This Row],[Zahlstelle 1]])</f>
        <v>Postfinance IBAN Nr.: CH12 0900 0000 7000 0799 6</v>
      </c>
    </row>
    <row r="43" spans="4:14" x14ac:dyDescent="0.2">
      <c r="D43" s="4" t="s">
        <v>486</v>
      </c>
      <c r="E43" s="4" t="s">
        <v>842</v>
      </c>
      <c r="F43" s="4" t="s">
        <v>487</v>
      </c>
      <c r="G43" s="4">
        <v>7233</v>
      </c>
      <c r="H43" s="4" t="s">
        <v>486</v>
      </c>
      <c r="I43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Jenaz, Kirchgasse 2, 7233 Jenaz</v>
      </c>
      <c r="J43" s="4" t="s">
        <v>392</v>
      </c>
      <c r="K43" s="4" t="s">
        <v>488</v>
      </c>
      <c r="L43" s="4" t="s">
        <v>394</v>
      </c>
      <c r="M43" s="4" t="s">
        <v>489</v>
      </c>
      <c r="N43" s="4" t="str">
        <f>CONCATENATE(tab_RechnungsAdressenGemeinden[[#This Row],[Bankname]]," IBAN Nr.: ",tab_RechnungsAdressenGemeinden[[#This Row],[Zahlstelle 1]])</f>
        <v>Postfinance IBAN Nr.: CH75 0900 0000 7000 0909 3</v>
      </c>
    </row>
    <row r="44" spans="4:14" x14ac:dyDescent="0.2">
      <c r="D44" s="4" t="s">
        <v>490</v>
      </c>
      <c r="E44" s="4" t="s">
        <v>842</v>
      </c>
      <c r="F44" s="4" t="s">
        <v>177</v>
      </c>
      <c r="G44" s="4">
        <v>7307</v>
      </c>
      <c r="H44" s="4" t="s">
        <v>490</v>
      </c>
      <c r="I44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Jenins, Rathaus, 7307 Jenins</v>
      </c>
      <c r="J44" s="4" t="s">
        <v>392</v>
      </c>
      <c r="K44" s="4" t="s">
        <v>491</v>
      </c>
      <c r="L44" s="4" t="s">
        <v>394</v>
      </c>
      <c r="M44" s="4" t="s">
        <v>492</v>
      </c>
      <c r="N44" s="4" t="str">
        <f>CONCATENATE(tab_RechnungsAdressenGemeinden[[#This Row],[Bankname]]," IBAN Nr.: ",tab_RechnungsAdressenGemeinden[[#This Row],[Zahlstelle 1]])</f>
        <v>Postfinance IBAN Nr.: CH06 0900 0000 7000 0703 7</v>
      </c>
    </row>
    <row r="45" spans="4:14" x14ac:dyDescent="0.2">
      <c r="D45" s="4" t="s">
        <v>126</v>
      </c>
      <c r="E45" s="4" t="s">
        <v>842</v>
      </c>
      <c r="F45" s="4" t="s">
        <v>493</v>
      </c>
      <c r="G45" s="4">
        <v>7250</v>
      </c>
      <c r="H45" s="4" t="s">
        <v>126</v>
      </c>
      <c r="I45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Klosters, Rathausgasse 2, 7250 Klosters</v>
      </c>
      <c r="J45" s="4" t="s">
        <v>392</v>
      </c>
      <c r="K45" s="4" t="s">
        <v>494</v>
      </c>
      <c r="N45" s="4" t="str">
        <f>CONCATENATE(tab_RechnungsAdressenGemeinden[[#This Row],[Bankname]]," IBAN Nr.: ",tab_RechnungsAdressenGemeinden[[#This Row],[Zahlstelle 1]])</f>
        <v>Postfinance IBAN Nr.: CH74 0900 0000 7000 0106 0</v>
      </c>
    </row>
    <row r="46" spans="4:14" x14ac:dyDescent="0.2">
      <c r="D46" s="4" t="s">
        <v>495</v>
      </c>
      <c r="E46" s="4" t="s">
        <v>842</v>
      </c>
      <c r="F46" s="4" t="s">
        <v>496</v>
      </c>
      <c r="G46" s="4">
        <v>7240</v>
      </c>
      <c r="H46" s="4" t="s">
        <v>495</v>
      </c>
      <c r="I46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Küblis, Cunterscher Strass 3, 7240 Küblis</v>
      </c>
      <c r="J46" s="4" t="s">
        <v>394</v>
      </c>
      <c r="K46" s="4" t="s">
        <v>497</v>
      </c>
      <c r="N46" s="4" t="str">
        <f>CONCATENATE(tab_RechnungsAdressenGemeinden[[#This Row],[Bankname]]," IBAN Nr.: ",tab_RechnungsAdressenGemeinden[[#This Row],[Zahlstelle 1]])</f>
        <v>Graubündner Kantonalbank IBAN Nr.: CH47 0077 4130 1335 0570 0</v>
      </c>
    </row>
    <row r="47" spans="4:14" x14ac:dyDescent="0.2">
      <c r="D47" s="4" t="s">
        <v>498</v>
      </c>
      <c r="E47" s="4" t="s">
        <v>846</v>
      </c>
      <c r="F47" s="4" t="s">
        <v>499</v>
      </c>
      <c r="G47" s="4">
        <v>7522</v>
      </c>
      <c r="H47" s="4" t="s">
        <v>500</v>
      </c>
      <c r="I47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Cumün da La Punt Chamues-ch, Chasa cumünala, 7522 La Punt-Chamues-ch</v>
      </c>
      <c r="J47" s="4" t="s">
        <v>392</v>
      </c>
      <c r="K47" s="4" t="s">
        <v>501</v>
      </c>
      <c r="L47" s="4" t="s">
        <v>502</v>
      </c>
      <c r="M47" s="4" t="s">
        <v>503</v>
      </c>
      <c r="N47" s="4" t="str">
        <f>CONCATENATE(tab_RechnungsAdressenGemeinden[[#This Row],[Bankname]]," IBAN Nr.: ",tab_RechnungsAdressenGemeinden[[#This Row],[Zahlstelle 1]])</f>
        <v>Postfinance IBAN Nr.: CH56 0900 0000 7000 4115 4</v>
      </c>
    </row>
    <row r="48" spans="4:14" x14ac:dyDescent="0.2">
      <c r="D48" s="4" t="s">
        <v>504</v>
      </c>
      <c r="E48" s="4" t="s">
        <v>842</v>
      </c>
      <c r="F48" s="4" t="s">
        <v>505</v>
      </c>
      <c r="G48" s="4">
        <v>7031</v>
      </c>
      <c r="H48" s="4" t="s">
        <v>506</v>
      </c>
      <c r="I48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Laax, Via Principala 60C, 7031 Laax GR</v>
      </c>
      <c r="J48" s="4" t="s">
        <v>392</v>
      </c>
      <c r="K48" s="4" t="s">
        <v>507</v>
      </c>
      <c r="L48" s="4" t="s">
        <v>443</v>
      </c>
      <c r="M48" s="4" t="s">
        <v>508</v>
      </c>
      <c r="N48" s="4" t="str">
        <f>CONCATENATE(tab_RechnungsAdressenGemeinden[[#This Row],[Bankname]]," IBAN Nr.: ",tab_RechnungsAdressenGemeinden[[#This Row],[Zahlstelle 1]])</f>
        <v>Postfinance IBAN Nr.: CH28 0900 0000 7000 1818 4</v>
      </c>
    </row>
    <row r="49" spans="4:14" x14ac:dyDescent="0.2">
      <c r="D49" s="4" t="s">
        <v>509</v>
      </c>
      <c r="E49" s="4" t="s">
        <v>842</v>
      </c>
      <c r="F49" s="4" t="s">
        <v>510</v>
      </c>
      <c r="G49" s="4">
        <v>7206</v>
      </c>
      <c r="H49" s="4" t="s">
        <v>135</v>
      </c>
      <c r="I49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Landquart, Rathausplatz 1, 7206 Igis</v>
      </c>
      <c r="J49" s="4" t="s">
        <v>392</v>
      </c>
      <c r="K49" s="4" t="s">
        <v>511</v>
      </c>
      <c r="N49" s="4" t="str">
        <f>CONCATENATE(tab_RechnungsAdressenGemeinden[[#This Row],[Bankname]]," IBAN Nr.: ",tab_RechnungsAdressenGemeinden[[#This Row],[Zahlstelle 1]])</f>
        <v>Postfinance IBAN Nr.: CH67 0900 0000 7000 0535 7</v>
      </c>
    </row>
    <row r="50" spans="4:14" x14ac:dyDescent="0.2">
      <c r="D50" s="4" t="s">
        <v>512</v>
      </c>
      <c r="E50" s="4" t="s">
        <v>842</v>
      </c>
      <c r="F50" s="4" t="s">
        <v>513</v>
      </c>
      <c r="G50" s="4">
        <v>7083</v>
      </c>
      <c r="H50" s="4" t="s">
        <v>512</v>
      </c>
      <c r="I50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Lantsch/Lenz, Voia Principala 90, 7083 Lantsch/Lenz</v>
      </c>
      <c r="J50" s="4" t="s">
        <v>392</v>
      </c>
      <c r="K50" s="4" t="s">
        <v>514</v>
      </c>
      <c r="L50" s="4" t="s">
        <v>394</v>
      </c>
      <c r="M50" s="4" t="s">
        <v>515</v>
      </c>
      <c r="N50" s="4" t="str">
        <f>CONCATENATE(tab_RechnungsAdressenGemeinden[[#This Row],[Bankname]]," IBAN Nr.: ",tab_RechnungsAdressenGemeinden[[#This Row],[Zahlstelle 1]])</f>
        <v>Postfinance IBAN Nr.: CH58 0900 0000 7000 3054 5</v>
      </c>
    </row>
    <row r="51" spans="4:14" x14ac:dyDescent="0.2">
      <c r="D51" s="4" t="s">
        <v>516</v>
      </c>
      <c r="E51" s="4" t="s">
        <v>845</v>
      </c>
      <c r="F51" s="4" t="s">
        <v>517</v>
      </c>
      <c r="G51" s="4">
        <v>6558</v>
      </c>
      <c r="H51" s="4" t="s">
        <v>516</v>
      </c>
      <c r="I51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Comune di Lostallo, Ronch Pian 5, 6558 Lostallo</v>
      </c>
      <c r="J51" s="4" t="s">
        <v>392</v>
      </c>
      <c r="K51" s="4" t="s">
        <v>518</v>
      </c>
      <c r="N51" s="4" t="str">
        <f>CONCATENATE(tab_RechnungsAdressenGemeinden[[#This Row],[Bankname]]," IBAN Nr.: ",tab_RechnungsAdressenGemeinden[[#This Row],[Zahlstelle 1]])</f>
        <v>Postfinance IBAN Nr.: CH61 0900 0000 6500 1826 1</v>
      </c>
    </row>
    <row r="52" spans="4:14" x14ac:dyDescent="0.2">
      <c r="D52" s="4" t="s">
        <v>519</v>
      </c>
      <c r="E52" s="4" t="s">
        <v>847</v>
      </c>
      <c r="F52" s="4" t="s">
        <v>520</v>
      </c>
      <c r="G52" s="4">
        <v>7144</v>
      </c>
      <c r="H52" s="4" t="s">
        <v>253</v>
      </c>
      <c r="I52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Vischnaunca Lumnezia, Palius 32d, 7144 Vella</v>
      </c>
      <c r="J52" s="4" t="s">
        <v>502</v>
      </c>
      <c r="K52" s="4" t="s">
        <v>521</v>
      </c>
      <c r="L52" s="4" t="s">
        <v>392</v>
      </c>
      <c r="M52" s="4" t="s">
        <v>522</v>
      </c>
      <c r="N52" s="4" t="str">
        <f>CONCATENATE(tab_RechnungsAdressenGemeinden[[#This Row],[Bankname]]," IBAN Nr.: ",tab_RechnungsAdressenGemeinden[[#This Row],[Zahlstelle 1]])</f>
        <v>Raiffeisenbank IBAN Nr.: CH98 8080 8008 9981 5066 9</v>
      </c>
    </row>
    <row r="53" spans="4:14" x14ac:dyDescent="0.2">
      <c r="D53" s="4" t="s">
        <v>523</v>
      </c>
      <c r="E53" s="4" t="s">
        <v>842</v>
      </c>
      <c r="F53" s="4" t="s">
        <v>524</v>
      </c>
      <c r="G53" s="4">
        <v>7243</v>
      </c>
      <c r="H53" s="4" t="s">
        <v>525</v>
      </c>
      <c r="I53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Luzein, Dorf 108A, 7243 Pany</v>
      </c>
      <c r="J53" s="4" t="s">
        <v>392</v>
      </c>
      <c r="K53" s="4" t="s">
        <v>526</v>
      </c>
      <c r="N53" s="4" t="str">
        <f>CONCATENATE(tab_RechnungsAdressenGemeinden[[#This Row],[Bankname]]," IBAN Nr.: ",tab_RechnungsAdressenGemeinden[[#This Row],[Zahlstelle 1]])</f>
        <v>Postfinance IBAN Nr.: CH19 0900 0000 7000 0748 2</v>
      </c>
    </row>
    <row r="54" spans="4:14" x14ac:dyDescent="0.2">
      <c r="D54" s="4" t="s">
        <v>527</v>
      </c>
      <c r="E54" s="4" t="s">
        <v>846</v>
      </c>
      <c r="F54" s="4" t="s">
        <v>528</v>
      </c>
      <c r="G54" s="4">
        <v>7523</v>
      </c>
      <c r="H54" s="4" t="s">
        <v>527</v>
      </c>
      <c r="I54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Cumün da Madulain, Via Suot 32, 7523 Madulain</v>
      </c>
      <c r="J54" s="4" t="s">
        <v>392</v>
      </c>
      <c r="K54" s="4" t="s">
        <v>529</v>
      </c>
      <c r="N54" s="4" t="str">
        <f>CONCATENATE(tab_RechnungsAdressenGemeinden[[#This Row],[Bankname]]," IBAN Nr.: ",tab_RechnungsAdressenGemeinden[[#This Row],[Zahlstelle 1]])</f>
        <v>Postfinance IBAN Nr.: CH20 0900 0000 7000 0707 6</v>
      </c>
    </row>
    <row r="55" spans="4:14" x14ac:dyDescent="0.2">
      <c r="D55" s="4" t="s">
        <v>122</v>
      </c>
      <c r="E55" s="4" t="s">
        <v>850</v>
      </c>
      <c r="F55" s="4" t="s">
        <v>120</v>
      </c>
      <c r="G55" s="4">
        <v>7304</v>
      </c>
      <c r="H55" s="4" t="s">
        <v>122</v>
      </c>
      <c r="I55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Stadtverwaltung Maienfeld, Balatrain 1, 7304 Maienfeld</v>
      </c>
      <c r="J55" s="4" t="s">
        <v>394</v>
      </c>
      <c r="K55" s="4" t="s">
        <v>851</v>
      </c>
      <c r="N55" s="4" t="str">
        <f>CONCATENATE(tab_RechnungsAdressenGemeinden[[#This Row],[Bankname]]," IBAN Nr.: ",tab_RechnungsAdressenGemeinden[[#This Row],[Zahlstelle 1]])</f>
        <v>Graubündner Kantonalbank IBAN Nr.: CH96 0077 4130 2992 3960 0</v>
      </c>
    </row>
    <row r="56" spans="4:14" x14ac:dyDescent="0.2">
      <c r="D56" s="4" t="s">
        <v>530</v>
      </c>
      <c r="E56" s="4" t="s">
        <v>842</v>
      </c>
      <c r="F56" s="4" t="s">
        <v>531</v>
      </c>
      <c r="G56" s="4">
        <v>7208</v>
      </c>
      <c r="H56" s="4" t="s">
        <v>532</v>
      </c>
      <c r="I56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Malans, Dorfplatz 8, 7208 Malans GR</v>
      </c>
      <c r="J56" s="4" t="s">
        <v>392</v>
      </c>
      <c r="K56" s="4" t="s">
        <v>533</v>
      </c>
      <c r="L56" s="4" t="s">
        <v>394</v>
      </c>
      <c r="M56" s="4" t="s">
        <v>534</v>
      </c>
      <c r="N56" s="4" t="str">
        <f>CONCATENATE(tab_RechnungsAdressenGemeinden[[#This Row],[Bankname]]," IBAN Nr.: ",tab_RechnungsAdressenGemeinden[[#This Row],[Zahlstelle 1]])</f>
        <v>Postfinance IBAN Nr.: CH36 0900 0000 7000 1823 4</v>
      </c>
    </row>
    <row r="57" spans="4:14" x14ac:dyDescent="0.2">
      <c r="D57" s="4" t="s">
        <v>535</v>
      </c>
      <c r="E57" s="4" t="s">
        <v>842</v>
      </c>
      <c r="F57" s="4" t="s">
        <v>536</v>
      </c>
      <c r="G57" s="4">
        <v>7425</v>
      </c>
      <c r="H57" s="4" t="s">
        <v>535</v>
      </c>
      <c r="I57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Masein, Innerdorf 24, 7425 Masein</v>
      </c>
      <c r="J57" s="4" t="s">
        <v>394</v>
      </c>
      <c r="K57" s="4" t="s">
        <v>537</v>
      </c>
      <c r="L57" s="4" t="s">
        <v>389</v>
      </c>
      <c r="M57" s="4" t="s">
        <v>538</v>
      </c>
      <c r="N57" s="4" t="str">
        <f>CONCATENATE(tab_RechnungsAdressenGemeinden[[#This Row],[Bankname]]," IBAN Nr.: ",tab_RechnungsAdressenGemeinden[[#This Row],[Zahlstelle 1]])</f>
        <v>Graubündner Kantonalbank IBAN Nr.: CH76 0077 4130 1337 5990 0</v>
      </c>
    </row>
    <row r="58" spans="4:14" x14ac:dyDescent="0.2">
      <c r="D58" s="4" t="s">
        <v>539</v>
      </c>
      <c r="E58" s="4" t="s">
        <v>847</v>
      </c>
      <c r="F58" s="4" t="s">
        <v>540</v>
      </c>
      <c r="G58" s="4">
        <v>7184</v>
      </c>
      <c r="H58" s="4" t="s">
        <v>541</v>
      </c>
      <c r="I58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Vischnaunca Medel/Lucmagn, Tgasa Lucmagn 26A, 7184 Curaglia</v>
      </c>
      <c r="J58" s="4" t="s">
        <v>392</v>
      </c>
      <c r="K58" s="4" t="s">
        <v>542</v>
      </c>
      <c r="L58" s="4" t="s">
        <v>443</v>
      </c>
      <c r="M58" s="4" t="s">
        <v>543</v>
      </c>
      <c r="N58" s="4" t="str">
        <f>CONCATENATE(tab_RechnungsAdressenGemeinden[[#This Row],[Bankname]]," IBAN Nr.: ",tab_RechnungsAdressenGemeinden[[#This Row],[Zahlstelle 1]])</f>
        <v>Postfinance IBAN Nr.: CH17 0900 0000 7000 6484 5</v>
      </c>
    </row>
    <row r="59" spans="4:14" x14ac:dyDescent="0.2">
      <c r="D59" s="4" t="s">
        <v>271</v>
      </c>
      <c r="E59" s="4" t="s">
        <v>845</v>
      </c>
      <c r="F59" s="4" t="s">
        <v>269</v>
      </c>
      <c r="G59" s="4">
        <v>6563</v>
      </c>
      <c r="H59" s="4" t="s">
        <v>271</v>
      </c>
      <c r="I59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Comune di Mesocco, Crimeo 116, 6563 Mesocco</v>
      </c>
      <c r="J59" s="4" t="s">
        <v>392</v>
      </c>
      <c r="K59" s="4" t="s">
        <v>544</v>
      </c>
      <c r="L59" s="4" t="s">
        <v>394</v>
      </c>
      <c r="M59" s="4" t="s">
        <v>545</v>
      </c>
      <c r="N59" s="4" t="str">
        <f>CONCATENATE(tab_RechnungsAdressenGemeinden[[#This Row],[Bankname]]," IBAN Nr.: ",tab_RechnungsAdressenGemeinden[[#This Row],[Zahlstelle 1]])</f>
        <v>Postfinance IBAN Nr.: CH54 0900 0000 6500 0053 9</v>
      </c>
    </row>
    <row r="60" spans="4:14" x14ac:dyDescent="0.2">
      <c r="D60" s="4" t="s">
        <v>546</v>
      </c>
      <c r="E60" s="4" t="s">
        <v>842</v>
      </c>
      <c r="F60" s="4" t="s">
        <v>547</v>
      </c>
      <c r="G60" s="4">
        <v>7433</v>
      </c>
      <c r="H60" s="4" t="s">
        <v>548</v>
      </c>
      <c r="I60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Muntogna da Schons, Farden 40, 7433 Donat</v>
      </c>
      <c r="J60" s="4" t="s">
        <v>502</v>
      </c>
      <c r="K60" s="4" t="s">
        <v>916</v>
      </c>
      <c r="N60" s="4" t="str">
        <f>CONCATENATE(tab_RechnungsAdressenGemeinden[[#This Row],[Bankname]]," IBAN Nr.: ",tab_RechnungsAdressenGemeinden[[#This Row],[Zahlstelle 1]])</f>
        <v>Raiffeisenbank IBAN Nr.: CH64 8080 8008 8698 0670 1</v>
      </c>
    </row>
    <row r="61" spans="4:14" x14ac:dyDescent="0.2">
      <c r="D61" s="4" t="s">
        <v>835</v>
      </c>
      <c r="E61" s="4" t="s">
        <v>842</v>
      </c>
      <c r="F61" s="4" t="s">
        <v>241</v>
      </c>
      <c r="G61" s="4">
        <v>7134</v>
      </c>
      <c r="H61" s="4" t="s">
        <v>243</v>
      </c>
      <c r="I61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Obersaxen/Mundaun, Vorstadt 26, 7134 Obersaxen</v>
      </c>
      <c r="J61" s="4" t="s">
        <v>394</v>
      </c>
      <c r="K61" s="4" t="s">
        <v>549</v>
      </c>
      <c r="N61" s="4" t="str">
        <f>CONCATENATE(tab_RechnungsAdressenGemeinden[[#This Row],[Bankname]]," IBAN Nr.: ",tab_RechnungsAdressenGemeinden[[#This Row],[Zahlstelle 1]])</f>
        <v>Graubündner Kantonalbank IBAN Nr.: CH22 0077 4130 1339 1840 0</v>
      </c>
    </row>
    <row r="62" spans="4:14" x14ac:dyDescent="0.2">
      <c r="D62" s="4" t="s">
        <v>550</v>
      </c>
      <c r="E62" s="4" t="s">
        <v>842</v>
      </c>
      <c r="F62" s="4" t="s">
        <v>551</v>
      </c>
      <c r="G62" s="4">
        <v>7504</v>
      </c>
      <c r="H62" s="4" t="s">
        <v>550</v>
      </c>
      <c r="I62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Pontresina, Postfach 79, 7504 Pontresina</v>
      </c>
      <c r="J62" s="4" t="s">
        <v>394</v>
      </c>
      <c r="K62" s="4" t="s">
        <v>552</v>
      </c>
      <c r="N62" s="4" t="str">
        <f>CONCATENATE(tab_RechnungsAdressenGemeinden[[#This Row],[Bankname]]," IBAN Nr.: ",tab_RechnungsAdressenGemeinden[[#This Row],[Zahlstelle 1]])</f>
        <v>Graubündner Kantonalbank IBAN Nr.: CH86 0077 4130 1340 1580 0</v>
      </c>
    </row>
    <row r="63" spans="4:14" x14ac:dyDescent="0.2">
      <c r="D63" s="4" t="s">
        <v>7</v>
      </c>
      <c r="E63" s="4" t="s">
        <v>845</v>
      </c>
      <c r="F63" s="4" t="s">
        <v>62</v>
      </c>
      <c r="G63" s="4">
        <v>7742</v>
      </c>
      <c r="H63" s="4" t="s">
        <v>7</v>
      </c>
      <c r="I63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Comune di Poschiavo, Via da Spultri 301, 7742 Poschiavo</v>
      </c>
      <c r="J63" s="4" t="s">
        <v>392</v>
      </c>
      <c r="K63" s="4" t="s">
        <v>553</v>
      </c>
      <c r="N63" s="4" t="str">
        <f>CONCATENATE(tab_RechnungsAdressenGemeinden[[#This Row],[Bankname]]," IBAN Nr.: ",tab_RechnungsAdressenGemeinden[[#This Row],[Zahlstelle 1]])</f>
        <v>Postfinance IBAN Nr.: CH76 0900 0000 7000 0296 4</v>
      </c>
    </row>
    <row r="64" spans="4:14" x14ac:dyDescent="0.2">
      <c r="D64" s="4" t="s">
        <v>554</v>
      </c>
      <c r="E64" s="4" t="s">
        <v>842</v>
      </c>
      <c r="F64" s="4" t="s">
        <v>555</v>
      </c>
      <c r="G64" s="4">
        <v>7403</v>
      </c>
      <c r="H64" s="4" t="s">
        <v>554</v>
      </c>
      <c r="I64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Rhäzüns, Via Suro 2, 7403 Rhäzüns</v>
      </c>
      <c r="J64" s="4" t="s">
        <v>394</v>
      </c>
      <c r="K64" s="4" t="s">
        <v>556</v>
      </c>
      <c r="N64" s="4" t="str">
        <f>CONCATENATE(tab_RechnungsAdressenGemeinden[[#This Row],[Bankname]]," IBAN Nr.: ",tab_RechnungsAdressenGemeinden[[#This Row],[Zahlstelle 1]])</f>
        <v>Graubündner Kantonalbank IBAN Nr.: CH59 0077 4130 1340 9990 0</v>
      </c>
    </row>
    <row r="65" spans="4:14" x14ac:dyDescent="0.2">
      <c r="D65" s="4" t="s">
        <v>557</v>
      </c>
      <c r="E65" s="4" t="s">
        <v>842</v>
      </c>
      <c r="F65" s="4" t="s">
        <v>558</v>
      </c>
      <c r="G65" s="4">
        <v>7435</v>
      </c>
      <c r="H65" s="4" t="s">
        <v>215</v>
      </c>
      <c r="I65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Rheinwald, Oberdorf 40, 7435 Splügen</v>
      </c>
      <c r="J65" s="4" t="s">
        <v>502</v>
      </c>
      <c r="K65" s="4" t="s">
        <v>559</v>
      </c>
      <c r="L65" s="4" t="s">
        <v>394</v>
      </c>
      <c r="M65" s="4" t="s">
        <v>560</v>
      </c>
      <c r="N65" s="4" t="str">
        <f>CONCATENATE(tab_RechnungsAdressenGemeinden[[#This Row],[Bankname]]," IBAN Nr.: ",tab_RechnungsAdressenGemeinden[[#This Row],[Zahlstelle 1]])</f>
        <v>Raiffeisenbank IBAN Nr.: CH68 8080 8004 4877 6634 8</v>
      </c>
    </row>
    <row r="66" spans="4:14" x14ac:dyDescent="0.2">
      <c r="D66" s="4" t="s">
        <v>561</v>
      </c>
      <c r="E66" s="4" t="s">
        <v>842</v>
      </c>
      <c r="F66" s="4" t="s">
        <v>562</v>
      </c>
      <c r="G66" s="4">
        <v>7430</v>
      </c>
      <c r="H66" s="4" t="s">
        <v>561</v>
      </c>
      <c r="I66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Rongellen, Husmatta 8, 7430 Rongellen</v>
      </c>
      <c r="J66" s="4" t="s">
        <v>394</v>
      </c>
      <c r="K66" s="4" t="s">
        <v>563</v>
      </c>
      <c r="N66" s="4" t="str">
        <f>CONCATENATE(tab_RechnungsAdressenGemeinden[[#This Row],[Bankname]]," IBAN Nr.: ",tab_RechnungsAdressenGemeinden[[#This Row],[Zahlstelle 1]])</f>
        <v>Graubündner Kantonalbank IBAN Nr.: CH08 0077 4130 1341 5960 0</v>
      </c>
    </row>
    <row r="67" spans="4:14" x14ac:dyDescent="0.2">
      <c r="D67" s="4" t="s">
        <v>564</v>
      </c>
      <c r="E67" s="4" t="s">
        <v>845</v>
      </c>
      <c r="F67" s="4" t="s">
        <v>565</v>
      </c>
      <c r="G67" s="4">
        <v>6548</v>
      </c>
      <c r="H67" s="4" t="s">
        <v>564</v>
      </c>
      <c r="I67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Comune di Rossa, Casa no. 13, 6548 Rossa</v>
      </c>
      <c r="J67" s="4" t="s">
        <v>392</v>
      </c>
      <c r="K67" s="4" t="s">
        <v>566</v>
      </c>
      <c r="L67" s="4" t="s">
        <v>394</v>
      </c>
      <c r="M67" s="4" t="s">
        <v>567</v>
      </c>
      <c r="N67" s="4" t="str">
        <f>CONCATENATE(tab_RechnungsAdressenGemeinden[[#This Row],[Bankname]]," IBAN Nr.: ",tab_RechnungsAdressenGemeinden[[#This Row],[Zahlstelle 1]])</f>
        <v>Postfinance IBAN Nr.: CH11 0900 0000 6500 3070 4</v>
      </c>
    </row>
    <row r="68" spans="4:14" x14ac:dyDescent="0.2">
      <c r="D68" s="4" t="s">
        <v>568</v>
      </c>
      <c r="E68" s="4" t="s">
        <v>842</v>
      </c>
      <c r="F68" s="4" t="s">
        <v>569</v>
      </c>
      <c r="G68" s="4">
        <v>7405</v>
      </c>
      <c r="H68" s="4" t="s">
        <v>568</v>
      </c>
      <c r="I68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Rothenbrunnen, Pro Sut 7, 7405 Rothenbrunnen</v>
      </c>
      <c r="J68" s="4" t="s">
        <v>394</v>
      </c>
      <c r="K68" s="4" t="s">
        <v>570</v>
      </c>
      <c r="N68" s="4" t="str">
        <f>CONCATENATE(tab_RechnungsAdressenGemeinden[[#This Row],[Bankname]]," IBAN Nr.: ",tab_RechnungsAdressenGemeinden[[#This Row],[Zahlstelle 1]])</f>
        <v>Graubündner Kantonalbank IBAN Nr.: CH16 0077 4130 1341 8390 0</v>
      </c>
    </row>
    <row r="69" spans="4:14" x14ac:dyDescent="0.2">
      <c r="D69" s="4" t="s">
        <v>276</v>
      </c>
      <c r="E69" s="4" t="s">
        <v>845</v>
      </c>
      <c r="F69" s="4" t="s">
        <v>571</v>
      </c>
      <c r="G69" s="4">
        <v>6535</v>
      </c>
      <c r="H69" s="4" t="s">
        <v>572</v>
      </c>
      <c r="I69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Comune di Roveredo, Piazzetta 131, 6535 Roveredo GR</v>
      </c>
      <c r="J69" s="4" t="s">
        <v>392</v>
      </c>
      <c r="K69" s="4" t="s">
        <v>573</v>
      </c>
      <c r="L69" s="4" t="s">
        <v>394</v>
      </c>
      <c r="M69" s="4" t="s">
        <v>574</v>
      </c>
      <c r="N69" s="4" t="str">
        <f>CONCATENATE(tab_RechnungsAdressenGemeinden[[#This Row],[Bankname]]," IBAN Nr.: ",tab_RechnungsAdressenGemeinden[[#This Row],[Zahlstelle 1]])</f>
        <v>Postfinance IBAN Nr.: CH52 0900 0000 6500 0513 4</v>
      </c>
    </row>
    <row r="70" spans="4:14" x14ac:dyDescent="0.2">
      <c r="D70" s="4" t="s">
        <v>575</v>
      </c>
      <c r="E70" s="4" t="s">
        <v>842</v>
      </c>
      <c r="F70" s="4" t="s">
        <v>576</v>
      </c>
      <c r="G70" s="4">
        <v>7017</v>
      </c>
      <c r="H70" s="4" t="s">
        <v>166</v>
      </c>
      <c r="I70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Safiental, Talstrasse 5c, 7017 Safien Platz</v>
      </c>
      <c r="J70" s="4" t="s">
        <v>392</v>
      </c>
      <c r="K70" s="4" t="s">
        <v>577</v>
      </c>
      <c r="N70" s="4" t="str">
        <f>CONCATENATE(tab_RechnungsAdressenGemeinden[[#This Row],[Bankname]]," IBAN Nr.: ",tab_RechnungsAdressenGemeinden[[#This Row],[Zahlstelle 1]])</f>
        <v>Postfinance IBAN Nr.: CH93 0900 0000 8568 1829 0</v>
      </c>
    </row>
    <row r="71" spans="4:14" x14ac:dyDescent="0.2">
      <c r="D71" s="4" t="s">
        <v>578</v>
      </c>
      <c r="E71" s="4" t="s">
        <v>842</v>
      </c>
      <c r="F71" s="4" t="s">
        <v>579</v>
      </c>
      <c r="G71" s="4">
        <v>7152</v>
      </c>
      <c r="H71" s="4" t="s">
        <v>578</v>
      </c>
      <c r="I71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Sagogn, Via Vitg dado 23, 7152 Sagogn</v>
      </c>
      <c r="J71" s="4" t="s">
        <v>443</v>
      </c>
      <c r="K71" s="4" t="s">
        <v>580</v>
      </c>
      <c r="N71" s="4" t="str">
        <f>CONCATENATE(tab_RechnungsAdressenGemeinden[[#This Row],[Bankname]]," IBAN Nr.: ",tab_RechnungsAdressenGemeinden[[#This Row],[Zahlstelle 1]])</f>
        <v>Raiffeisenbank Cadi IBAN Nr.: CH91 8107 3000 0015 3770 1</v>
      </c>
    </row>
    <row r="72" spans="4:14" x14ac:dyDescent="0.2">
      <c r="D72" s="4" t="s">
        <v>68</v>
      </c>
      <c r="E72" s="4" t="s">
        <v>842</v>
      </c>
      <c r="F72" s="4" t="s">
        <v>66</v>
      </c>
      <c r="G72" s="4">
        <v>7503</v>
      </c>
      <c r="H72" s="4" t="s">
        <v>68</v>
      </c>
      <c r="I72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Samedan, Plazzet 4, 7503 Samedan</v>
      </c>
      <c r="J72" s="4" t="s">
        <v>394</v>
      </c>
      <c r="K72" s="4" t="s">
        <v>581</v>
      </c>
      <c r="N72" s="4" t="str">
        <f>CONCATENATE(tab_RechnungsAdressenGemeinden[[#This Row],[Bankname]]," IBAN Nr.: ",tab_RechnungsAdressenGemeinden[[#This Row],[Zahlstelle 1]])</f>
        <v>Graubündner Kantonalbank IBAN Nr.: CH44 0077 4130 1342 9320 0</v>
      </c>
    </row>
    <row r="73" spans="4:14" x14ac:dyDescent="0.2">
      <c r="D73" s="4" t="s">
        <v>582</v>
      </c>
      <c r="E73" s="4" t="s">
        <v>842</v>
      </c>
      <c r="F73" s="4" t="s">
        <v>93</v>
      </c>
      <c r="G73" s="4">
        <v>7562</v>
      </c>
      <c r="H73" s="4" t="s">
        <v>95</v>
      </c>
      <c r="I73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Samnaun, Kirchweg 25, 7562 Samnaun-Compatsch</v>
      </c>
      <c r="J73" s="4" t="s">
        <v>583</v>
      </c>
      <c r="K73" s="4" t="s">
        <v>584</v>
      </c>
      <c r="N73" s="4" t="str">
        <f>CONCATENATE(tab_RechnungsAdressenGemeinden[[#This Row],[Bankname]]," IBAN Nr.: ",tab_RechnungsAdressenGemeinden[[#This Row],[Zahlstelle 1]])</f>
        <v>Credit Suisse IBAN Nr.: CH06 0483 5056 7050 1100 3</v>
      </c>
    </row>
    <row r="74" spans="4:14" x14ac:dyDescent="0.2">
      <c r="D74" s="4" t="s">
        <v>585</v>
      </c>
      <c r="E74" s="4" t="s">
        <v>846</v>
      </c>
      <c r="F74" s="4" t="s">
        <v>586</v>
      </c>
      <c r="G74" s="4">
        <v>7525</v>
      </c>
      <c r="H74" s="4" t="s">
        <v>585</v>
      </c>
      <c r="I74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Cumün da S-chanf, Chesa cumünala, 7525 S-chanf</v>
      </c>
      <c r="J74" s="4" t="s">
        <v>392</v>
      </c>
      <c r="K74" s="4" t="s">
        <v>587</v>
      </c>
      <c r="L74" s="4" t="s">
        <v>394</v>
      </c>
      <c r="M74" s="4" t="s">
        <v>588</v>
      </c>
      <c r="N74" s="4" t="str">
        <f>CONCATENATE(tab_RechnungsAdressenGemeinden[[#This Row],[Bankname]]," IBAN Nr.: ",tab_RechnungsAdressenGemeinden[[#This Row],[Zahlstelle 1]])</f>
        <v>Postfinance IBAN Nr.: CH97 0900 0000 7000 1936 7</v>
      </c>
    </row>
    <row r="75" spans="4:14" x14ac:dyDescent="0.2">
      <c r="D75" s="4" t="s">
        <v>219</v>
      </c>
      <c r="E75" s="4" t="s">
        <v>842</v>
      </c>
      <c r="F75" s="4" t="s">
        <v>217</v>
      </c>
      <c r="G75" s="4">
        <v>7412</v>
      </c>
      <c r="H75" s="4" t="s">
        <v>219</v>
      </c>
      <c r="I75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Scharans, Fravgia 1, 7412 Scharans</v>
      </c>
      <c r="J75" s="4" t="s">
        <v>392</v>
      </c>
      <c r="K75" s="4" t="s">
        <v>589</v>
      </c>
      <c r="N75" s="4" t="str">
        <f>CONCATENATE(tab_RechnungsAdressenGemeinden[[#This Row],[Bankname]]," IBAN Nr.: ",tab_RechnungsAdressenGemeinden[[#This Row],[Zahlstelle 1]])</f>
        <v>Postfinance IBAN Nr.: CH33 0900 0000 7000 2216 8</v>
      </c>
    </row>
    <row r="76" spans="4:14" x14ac:dyDescent="0.2">
      <c r="D76" s="4" t="s">
        <v>590</v>
      </c>
      <c r="E76" s="4" t="s">
        <v>842</v>
      </c>
      <c r="F76" s="4" t="s">
        <v>591</v>
      </c>
      <c r="G76" s="4">
        <v>7220</v>
      </c>
      <c r="H76" s="4" t="s">
        <v>590</v>
      </c>
      <c r="I76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Schiers, Bahnhofstrasse 3, 7220 Schiers</v>
      </c>
      <c r="J76" s="4" t="s">
        <v>394</v>
      </c>
      <c r="K76" s="4" t="s">
        <v>592</v>
      </c>
      <c r="L76" s="4" t="s">
        <v>460</v>
      </c>
      <c r="M76" s="4" t="s">
        <v>593</v>
      </c>
      <c r="N76" s="4" t="str">
        <f>CONCATENATE(tab_RechnungsAdressenGemeinden[[#This Row],[Bankname]]," IBAN Nr.: ",tab_RechnungsAdressenGemeinden[[#This Row],[Zahlstelle 1]])</f>
        <v>Graubündner Kantonalbank IBAN Nr.: CH46 0077 4130 1343 8900 0</v>
      </c>
    </row>
    <row r="77" spans="4:14" x14ac:dyDescent="0.2">
      <c r="D77" s="4" t="s">
        <v>594</v>
      </c>
      <c r="E77" s="4" t="s">
        <v>842</v>
      </c>
      <c r="F77" s="4" t="s">
        <v>595</v>
      </c>
      <c r="G77" s="4">
        <v>7151</v>
      </c>
      <c r="H77" s="4" t="s">
        <v>594</v>
      </c>
      <c r="I77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Schluein, Via Veglia 11, 7151 Schluein</v>
      </c>
      <c r="J77" s="4" t="s">
        <v>392</v>
      </c>
      <c r="K77" s="4" t="s">
        <v>596</v>
      </c>
      <c r="L77" s="4" t="s">
        <v>394</v>
      </c>
      <c r="M77" s="4" t="s">
        <v>597</v>
      </c>
      <c r="N77" s="4" t="str">
        <f>CONCATENATE(tab_RechnungsAdressenGemeinden[[#This Row],[Bankname]]," IBAN Nr.: ",tab_RechnungsAdressenGemeinden[[#This Row],[Zahlstelle 1]])</f>
        <v>Postfinance IBAN Nr.: CH69 0900 0000 7000 3393 6</v>
      </c>
    </row>
    <row r="78" spans="4:14" x14ac:dyDescent="0.2">
      <c r="D78" s="4" t="s">
        <v>598</v>
      </c>
      <c r="E78" s="4" t="s">
        <v>842</v>
      </c>
      <c r="F78" s="4" t="s">
        <v>599</v>
      </c>
      <c r="G78" s="4">
        <v>7493</v>
      </c>
      <c r="H78" s="4" t="s">
        <v>600</v>
      </c>
      <c r="I78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Schmitten, Landwasserstrasse 50A, 7493 Schmitten (Albula)</v>
      </c>
      <c r="J78" s="4" t="s">
        <v>394</v>
      </c>
      <c r="K78" s="4" t="s">
        <v>601</v>
      </c>
      <c r="N78" s="4" t="str">
        <f>CONCATENATE(tab_RechnungsAdressenGemeinden[[#This Row],[Bankname]]," IBAN Nr.: ",tab_RechnungsAdressenGemeinden[[#This Row],[Zahlstelle 1]])</f>
        <v>Graubündner Kantonalbank IBAN Nr.: CH96 0077 4130 1344 2690 0</v>
      </c>
    </row>
    <row r="79" spans="4:14" x14ac:dyDescent="0.2">
      <c r="D79" s="4" t="s">
        <v>91</v>
      </c>
      <c r="E79" s="4" t="s">
        <v>846</v>
      </c>
      <c r="F79" s="4" t="s">
        <v>89</v>
      </c>
      <c r="G79" s="4">
        <v>7550</v>
      </c>
      <c r="H79" s="4" t="s">
        <v>91</v>
      </c>
      <c r="I79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Cumün da Scuol, Bagnera 170, 7550 Scuol</v>
      </c>
      <c r="J79" s="4" t="s">
        <v>394</v>
      </c>
      <c r="K79" s="4" t="s">
        <v>602</v>
      </c>
      <c r="L79" s="4" t="s">
        <v>603</v>
      </c>
      <c r="M79" s="4" t="s">
        <v>604</v>
      </c>
      <c r="N79" s="4" t="str">
        <f>CONCATENATE(tab_RechnungsAdressenGemeinden[[#This Row],[Bankname]]," IBAN Nr.: ",tab_RechnungsAdressenGemeinden[[#This Row],[Zahlstelle 1]])</f>
        <v>Graubündner Kantonalbank IBAN Nr.: CH25 0077 4130 1344 5010 0</v>
      </c>
    </row>
    <row r="80" spans="4:14" x14ac:dyDescent="0.2">
      <c r="D80" s="4" t="s">
        <v>605</v>
      </c>
      <c r="E80" s="4" t="s">
        <v>842</v>
      </c>
      <c r="F80" s="4" t="s">
        <v>606</v>
      </c>
      <c r="G80" s="4">
        <v>7212</v>
      </c>
      <c r="H80" s="4" t="s">
        <v>607</v>
      </c>
      <c r="I80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Seewis, von Salis-Strasse 2, 7212 Seewis Dorf</v>
      </c>
      <c r="J80" s="4" t="s">
        <v>460</v>
      </c>
      <c r="K80" s="4" t="s">
        <v>608</v>
      </c>
      <c r="N80" s="4" t="str">
        <f>CONCATENATE(tab_RechnungsAdressenGemeinden[[#This Row],[Bankname]]," IBAN Nr.: ",tab_RechnungsAdressenGemeinden[[#This Row],[Zahlstelle 1]])</f>
        <v>Raiffeisenbank Prättigau-Davos IBAN Nr.: CH41 8108 4000 0080 3220 1</v>
      </c>
    </row>
    <row r="81" spans="4:14" x14ac:dyDescent="0.2">
      <c r="D81" s="4" t="s">
        <v>223</v>
      </c>
      <c r="E81" s="4" t="s">
        <v>842</v>
      </c>
      <c r="F81" s="4" t="s">
        <v>221</v>
      </c>
      <c r="G81" s="4">
        <v>7411</v>
      </c>
      <c r="H81" s="4" t="s">
        <v>609</v>
      </c>
      <c r="I81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Sils i.D., Ausserdorf 9, 7411 Sils im Domleschg</v>
      </c>
      <c r="J81" s="4" t="s">
        <v>392</v>
      </c>
      <c r="K81" s="4" t="s">
        <v>610</v>
      </c>
      <c r="L81" s="4" t="s">
        <v>394</v>
      </c>
      <c r="M81" s="4" t="s">
        <v>611</v>
      </c>
      <c r="N81" s="4" t="str">
        <f>CONCATENATE(tab_RechnungsAdressenGemeinden[[#This Row],[Bankname]]," IBAN Nr.: ",tab_RechnungsAdressenGemeinden[[#This Row],[Zahlstelle 1]])</f>
        <v>Postfinance IBAN Nr.: CH54 0900 0000 7000 1373 9</v>
      </c>
    </row>
    <row r="82" spans="4:14" x14ac:dyDescent="0.2">
      <c r="D82" s="4" t="s">
        <v>76</v>
      </c>
      <c r="E82" s="4" t="s">
        <v>842</v>
      </c>
      <c r="F82" s="4" t="s">
        <v>612</v>
      </c>
      <c r="G82" s="4">
        <v>7514</v>
      </c>
      <c r="H82" s="4" t="s">
        <v>76</v>
      </c>
      <c r="I82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Sils/Segl Maria, Chesa cumünela, 7514 Sils/Segl Maria</v>
      </c>
      <c r="J82" s="4" t="s">
        <v>392</v>
      </c>
      <c r="K82" s="4" t="s">
        <v>613</v>
      </c>
      <c r="L82" s="4" t="s">
        <v>394</v>
      </c>
      <c r="M82" s="4" t="s">
        <v>614</v>
      </c>
      <c r="N82" s="4" t="str">
        <f>CONCATENATE(tab_RechnungsAdressenGemeinden[[#This Row],[Bankname]]," IBAN Nr.: ",tab_RechnungsAdressenGemeinden[[#This Row],[Zahlstelle 1]])</f>
        <v>Postfinance IBAN Nr.: CH43 0900 0000 7000 1704 1</v>
      </c>
    </row>
    <row r="83" spans="4:14" x14ac:dyDescent="0.2">
      <c r="D83" s="4" t="s">
        <v>615</v>
      </c>
      <c r="E83" s="4" t="s">
        <v>842</v>
      </c>
      <c r="F83" s="4" t="s">
        <v>616</v>
      </c>
      <c r="G83" s="4">
        <v>7513</v>
      </c>
      <c r="H83" s="4" t="s">
        <v>615</v>
      </c>
      <c r="I83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Silvaplana, Via Maistra 24, 7513 Silvaplana</v>
      </c>
      <c r="J83" s="4" t="s">
        <v>583</v>
      </c>
      <c r="K83" s="4" t="s">
        <v>617</v>
      </c>
      <c r="N83" s="4" t="str">
        <f>CONCATENATE(tab_RechnungsAdressenGemeinden[[#This Row],[Bankname]]," IBAN Nr.: ",tab_RechnungsAdressenGemeinden[[#This Row],[Zahlstelle 1]])</f>
        <v>Credit Suisse IBAN Nr.: CH79 0483 5056 7400 9100 0</v>
      </c>
    </row>
    <row r="84" spans="4:14" x14ac:dyDescent="0.2">
      <c r="D84" s="4" t="s">
        <v>618</v>
      </c>
      <c r="E84" s="4" t="s">
        <v>845</v>
      </c>
      <c r="F84" s="4" t="s">
        <v>619</v>
      </c>
      <c r="G84" s="4">
        <v>6562</v>
      </c>
      <c r="H84" s="4" t="s">
        <v>618</v>
      </c>
      <c r="I84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Comune di Soazza, Stradón 30, 6562 Soazza</v>
      </c>
      <c r="J84" s="4" t="s">
        <v>392</v>
      </c>
      <c r="K84" s="4" t="s">
        <v>620</v>
      </c>
      <c r="N84" s="4" t="str">
        <f>CONCATENATE(tab_RechnungsAdressenGemeinden[[#This Row],[Bankname]]," IBAN Nr.: ",tab_RechnungsAdressenGemeinden[[#This Row],[Zahlstelle 1]])</f>
        <v>Postfinance IBAN Nr.: CH89 0900 0000 6500 0107 3</v>
      </c>
    </row>
    <row r="85" spans="4:14" x14ac:dyDescent="0.2">
      <c r="D85" s="4" t="s">
        <v>72</v>
      </c>
      <c r="E85" s="4" t="s">
        <v>842</v>
      </c>
      <c r="F85" s="4" t="s">
        <v>70</v>
      </c>
      <c r="G85" s="4">
        <v>7500</v>
      </c>
      <c r="H85" s="4" t="s">
        <v>72</v>
      </c>
      <c r="I85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St. Moritz, Via Maistra 12, 7500 St. Moritz</v>
      </c>
      <c r="J85" s="4" t="s">
        <v>392</v>
      </c>
      <c r="K85" s="4" t="s">
        <v>621</v>
      </c>
      <c r="L85" s="4" t="s">
        <v>394</v>
      </c>
      <c r="M85" s="4" t="s">
        <v>622</v>
      </c>
      <c r="N85" s="4" t="str">
        <f>CONCATENATE(tab_RechnungsAdressenGemeinden[[#This Row],[Bankname]]," IBAN Nr.: ",tab_RechnungsAdressenGemeinden[[#This Row],[Zahlstelle 1]])</f>
        <v>Postfinance IBAN Nr.: CH06 0900 0000 7000 0034 4</v>
      </c>
    </row>
    <row r="86" spans="4:14" x14ac:dyDescent="0.2">
      <c r="D86" s="4" t="s">
        <v>836</v>
      </c>
      <c r="E86" s="4" t="s">
        <v>845</v>
      </c>
      <c r="F86" s="4" t="s">
        <v>623</v>
      </c>
      <c r="G86" s="4">
        <v>6541</v>
      </c>
      <c r="H86" s="4" t="s">
        <v>624</v>
      </c>
      <c r="I86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Comune di Sta. Maria i.C., Pozz 12A, 6541 Sta. Maria in Calanca</v>
      </c>
      <c r="J86" s="4" t="s">
        <v>394</v>
      </c>
      <c r="K86" s="4" t="s">
        <v>625</v>
      </c>
      <c r="N86" s="4" t="str">
        <f>CONCATENATE(tab_RechnungsAdressenGemeinden[[#This Row],[Bankname]]," IBAN Nr.: ",tab_RechnungsAdressenGemeinden[[#This Row],[Zahlstelle 1]])</f>
        <v>Graubündner Kantonalbank IBAN Nr.: CH06 0077 4130 1346 5550 0</v>
      </c>
    </row>
    <row r="87" spans="4:14" x14ac:dyDescent="0.2">
      <c r="D87" s="4" t="s">
        <v>626</v>
      </c>
      <c r="E87" s="4" t="s">
        <v>842</v>
      </c>
      <c r="F87" s="4" t="s">
        <v>627</v>
      </c>
      <c r="G87" s="4">
        <v>7434</v>
      </c>
      <c r="H87" s="4" t="s">
        <v>626</v>
      </c>
      <c r="I87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Sufers, Poststrasse 13, 7434 Sufers</v>
      </c>
      <c r="J87" s="4" t="s">
        <v>392</v>
      </c>
      <c r="K87" s="4" t="s">
        <v>628</v>
      </c>
      <c r="L87" s="4" t="s">
        <v>394</v>
      </c>
      <c r="M87" s="4" t="s">
        <v>629</v>
      </c>
      <c r="N87" s="4" t="str">
        <f>CONCATENATE(tab_RechnungsAdressenGemeinden[[#This Row],[Bankname]]," IBAN Nr.: ",tab_RechnungsAdressenGemeinden[[#This Row],[Zahlstelle 1]])</f>
        <v>Postfinance IBAN Nr.: CH21 0900 0000 7000 4440 3</v>
      </c>
    </row>
    <row r="88" spans="4:14" x14ac:dyDescent="0.2">
      <c r="D88" s="4" t="s">
        <v>257</v>
      </c>
      <c r="E88" s="4" t="s">
        <v>847</v>
      </c>
      <c r="F88" s="4" t="s">
        <v>255</v>
      </c>
      <c r="G88" s="4">
        <v>7175</v>
      </c>
      <c r="H88" s="4" t="s">
        <v>257</v>
      </c>
      <c r="I88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Vischnaunca Sumvitg, Via Quadras Su 10, 7175 Sumvitg</v>
      </c>
      <c r="J88" s="4" t="s">
        <v>392</v>
      </c>
      <c r="K88" s="4" t="s">
        <v>630</v>
      </c>
      <c r="L88" s="4" t="s">
        <v>394</v>
      </c>
      <c r="M88" s="4" t="s">
        <v>631</v>
      </c>
      <c r="N88" s="4" t="str">
        <f>CONCATENATE(tab_RechnungsAdressenGemeinden[[#This Row],[Bankname]]," IBAN Nr.: ",tab_RechnungsAdressenGemeinden[[#This Row],[Zahlstelle 1]])</f>
        <v>Postfinance IBAN Nr.: CH76 0900 0000 7000 1062 7</v>
      </c>
    </row>
    <row r="89" spans="4:14" x14ac:dyDescent="0.2">
      <c r="D89" s="4" t="s">
        <v>380</v>
      </c>
      <c r="E89" s="4" t="s">
        <v>848</v>
      </c>
      <c r="F89" s="4" t="s">
        <v>839</v>
      </c>
      <c r="G89" s="4">
        <v>7453</v>
      </c>
      <c r="H89" s="4" t="s">
        <v>227</v>
      </c>
      <c r="I89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Cumegn Surses, Veia Cantunala 57, 7453 Tinizong</v>
      </c>
      <c r="J89" s="4" t="s">
        <v>394</v>
      </c>
      <c r="K89" s="4" t="s">
        <v>632</v>
      </c>
      <c r="N89" s="4" t="str">
        <f>CONCATENATE(tab_RechnungsAdressenGemeinden[[#This Row],[Bankname]]," IBAN Nr.: ",tab_RechnungsAdressenGemeinden[[#This Row],[Zahlstelle 1]])</f>
        <v>Graubündner Kantonalbank IBAN Nr.: CH44 0077 4010 3115 6090 0</v>
      </c>
    </row>
    <row r="90" spans="4:14" x14ac:dyDescent="0.2">
      <c r="D90" s="4" t="s">
        <v>633</v>
      </c>
      <c r="E90" s="4" t="s">
        <v>842</v>
      </c>
      <c r="F90" s="4" t="s">
        <v>634</v>
      </c>
      <c r="G90" s="4">
        <v>7015</v>
      </c>
      <c r="H90" s="4" t="s">
        <v>633</v>
      </c>
      <c r="I90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Tamins, Aligstrasse 1, 7015 Tamins</v>
      </c>
      <c r="J90" s="4" t="s">
        <v>392</v>
      </c>
      <c r="K90" s="4" t="s">
        <v>635</v>
      </c>
      <c r="L90" s="4" t="s">
        <v>394</v>
      </c>
      <c r="M90" s="4" t="s">
        <v>636</v>
      </c>
      <c r="N90" s="4" t="str">
        <f>CONCATENATE(tab_RechnungsAdressenGemeinden[[#This Row],[Bankname]]," IBAN Nr.: ",tab_RechnungsAdressenGemeinden[[#This Row],[Zahlstelle 1]])</f>
        <v>Postfinance IBAN Nr.: CH34 0900 0000 7000 1138 3</v>
      </c>
    </row>
    <row r="91" spans="4:14" x14ac:dyDescent="0.2">
      <c r="D91" s="4" t="s">
        <v>8</v>
      </c>
      <c r="E91" s="4" t="s">
        <v>842</v>
      </c>
      <c r="F91" s="4" t="s">
        <v>177</v>
      </c>
      <c r="G91" s="4">
        <v>7430</v>
      </c>
      <c r="H91" s="4" t="s">
        <v>8</v>
      </c>
      <c r="I91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Thusis, Rathaus, 7430 Thusis</v>
      </c>
      <c r="J91" s="4" t="s">
        <v>392</v>
      </c>
      <c r="K91" s="4" t="s">
        <v>637</v>
      </c>
      <c r="L91" s="4" t="s">
        <v>394</v>
      </c>
      <c r="M91" s="4" t="s">
        <v>638</v>
      </c>
      <c r="N91" s="4" t="str">
        <f>CONCATENATE(tab_RechnungsAdressenGemeinden[[#This Row],[Bankname]]," IBAN Nr.: ",tab_RechnungsAdressenGemeinden[[#This Row],[Zahlstelle 1]])</f>
        <v>Postfinance IBAN Nr.: CH53 0900 0000 7000 0687 0</v>
      </c>
    </row>
    <row r="92" spans="4:14" x14ac:dyDescent="0.2">
      <c r="D92" s="4" t="s">
        <v>108</v>
      </c>
      <c r="E92" s="4" t="s">
        <v>842</v>
      </c>
      <c r="F92" s="4" t="s">
        <v>106</v>
      </c>
      <c r="G92" s="4">
        <v>7203</v>
      </c>
      <c r="H92" s="4" t="s">
        <v>108</v>
      </c>
      <c r="I92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Trimmis, Galbutz 2, 7203 Trimmis</v>
      </c>
      <c r="J92" s="4" t="s">
        <v>392</v>
      </c>
      <c r="K92" s="4" t="s">
        <v>639</v>
      </c>
      <c r="L92" s="4" t="s">
        <v>394</v>
      </c>
      <c r="M92" s="4" t="s">
        <v>640</v>
      </c>
      <c r="N92" s="4" t="str">
        <f>CONCATENATE(tab_RechnungsAdressenGemeinden[[#This Row],[Bankname]]," IBAN Nr.: ",tab_RechnungsAdressenGemeinden[[#This Row],[Zahlstelle 1]])</f>
        <v>Postfinance IBAN Nr.: CH19 0900 0000 7000 4385 7</v>
      </c>
    </row>
    <row r="93" spans="4:14" x14ac:dyDescent="0.2">
      <c r="D93" s="4" t="s">
        <v>170</v>
      </c>
      <c r="E93" s="4" t="s">
        <v>842</v>
      </c>
      <c r="F93" s="4" t="s">
        <v>168</v>
      </c>
      <c r="G93" s="4">
        <v>7014</v>
      </c>
      <c r="H93" s="4" t="s">
        <v>170</v>
      </c>
      <c r="I93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Trin, Via Principala 59, 7014 Trin</v>
      </c>
      <c r="J93" s="4" t="s">
        <v>394</v>
      </c>
      <c r="K93" s="4" t="s">
        <v>641</v>
      </c>
      <c r="N93" s="4" t="str">
        <f>CONCATENATE(tab_RechnungsAdressenGemeinden[[#This Row],[Bankname]]," IBAN Nr.: ",tab_RechnungsAdressenGemeinden[[#This Row],[Zahlstelle 1]])</f>
        <v>Graubündner Kantonalbank IBAN Nr.: CH28 0077 4130 1349 2360 0</v>
      </c>
    </row>
    <row r="94" spans="4:14" x14ac:dyDescent="0.2">
      <c r="D94" s="4" t="s">
        <v>642</v>
      </c>
      <c r="E94" s="4" t="s">
        <v>842</v>
      </c>
      <c r="F94" s="4" t="s">
        <v>643</v>
      </c>
      <c r="G94" s="4">
        <v>7166</v>
      </c>
      <c r="H94" s="4" t="s">
        <v>642</v>
      </c>
      <c r="I94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Trun, Postfach 91, 7166 Trun</v>
      </c>
      <c r="J94" s="4" t="s">
        <v>392</v>
      </c>
      <c r="K94" s="4" t="s">
        <v>644</v>
      </c>
      <c r="L94" s="4" t="s">
        <v>394</v>
      </c>
      <c r="M94" s="4" t="s">
        <v>645</v>
      </c>
      <c r="N94" s="4" t="str">
        <f>CONCATENATE(tab_RechnungsAdressenGemeinden[[#This Row],[Bankname]]," IBAN Nr.: ",tab_RechnungsAdressenGemeinden[[#This Row],[Zahlstelle 1]])</f>
        <v>Postfinance IBAN Nr.: CH66 0900 0000 7000 1837 3</v>
      </c>
    </row>
    <row r="95" spans="4:14" x14ac:dyDescent="0.2">
      <c r="D95" s="4" t="s">
        <v>646</v>
      </c>
      <c r="E95" s="4" t="s">
        <v>842</v>
      </c>
      <c r="F95" s="4" t="s">
        <v>457</v>
      </c>
      <c r="G95" s="4">
        <v>7428</v>
      </c>
      <c r="H95" s="4" t="s">
        <v>646</v>
      </c>
      <c r="I95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Tschappina, Schulhaus, 7428 Tschappina</v>
      </c>
      <c r="J95" s="4" t="s">
        <v>389</v>
      </c>
      <c r="K95" s="4" t="s">
        <v>647</v>
      </c>
      <c r="N95" s="4" t="str">
        <f>CONCATENATE(tab_RechnungsAdressenGemeinden[[#This Row],[Bankname]]," IBAN Nr.: ",tab_RechnungsAdressenGemeinden[[#This Row],[Zahlstelle 1]])</f>
        <v>Raiffeisenbank Mittelbünden IBAN Nr.: CH76 8106 3000 0007 4307 1</v>
      </c>
    </row>
    <row r="96" spans="4:14" x14ac:dyDescent="0.2">
      <c r="D96" s="4" t="s">
        <v>900</v>
      </c>
      <c r="E96" s="4" t="s">
        <v>842</v>
      </c>
      <c r="F96" s="4" t="s">
        <v>648</v>
      </c>
      <c r="G96" s="4">
        <v>7063</v>
      </c>
      <c r="H96" s="4" t="s">
        <v>174</v>
      </c>
      <c r="I96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Tschiertschen-Praden, Alte Gasse 46, 7063 Praden</v>
      </c>
      <c r="J96" s="4" t="s">
        <v>392</v>
      </c>
      <c r="K96" s="4" t="s">
        <v>649</v>
      </c>
      <c r="L96" s="4" t="s">
        <v>394</v>
      </c>
      <c r="M96" s="4" t="s">
        <v>650</v>
      </c>
      <c r="N96" s="4" t="str">
        <f>CONCATENATE(tab_RechnungsAdressenGemeinden[[#This Row],[Bankname]]," IBAN Nr.: ",tab_RechnungsAdressenGemeinden[[#This Row],[Zahlstelle 1]])</f>
        <v>Postfinance IBAN Nr.: CH64 0900 0000 7000 2665 4</v>
      </c>
    </row>
    <row r="97" spans="4:14" x14ac:dyDescent="0.2">
      <c r="D97" s="4" t="s">
        <v>651</v>
      </c>
      <c r="E97" s="4" t="s">
        <v>847</v>
      </c>
      <c r="F97" s="4" t="s">
        <v>652</v>
      </c>
      <c r="G97" s="4">
        <v>7188</v>
      </c>
      <c r="H97" s="4" t="s">
        <v>653</v>
      </c>
      <c r="I97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Vischnaunca Tujetsch, Via Alpsu 62, 7188 Sedrun</v>
      </c>
      <c r="J97" s="4" t="s">
        <v>394</v>
      </c>
      <c r="K97" s="4" t="s">
        <v>654</v>
      </c>
      <c r="L97" s="4" t="s">
        <v>443</v>
      </c>
      <c r="M97" s="4" t="s">
        <v>655</v>
      </c>
      <c r="N97" s="4" t="str">
        <f>CONCATENATE(tab_RechnungsAdressenGemeinden[[#This Row],[Bankname]]," IBAN Nr.: ",tab_RechnungsAdressenGemeinden[[#This Row],[Zahlstelle 1]])</f>
        <v>Graubündner Kantonalbank IBAN Nr.: CH62 0077 4130 1348 2560 0</v>
      </c>
    </row>
    <row r="98" spans="4:14" x14ac:dyDescent="0.2">
      <c r="D98" s="4" t="s">
        <v>656</v>
      </c>
      <c r="E98" s="4" t="s">
        <v>842</v>
      </c>
      <c r="F98" s="4" t="s">
        <v>657</v>
      </c>
      <c r="G98" s="4">
        <v>7204</v>
      </c>
      <c r="H98" s="4" t="s">
        <v>656</v>
      </c>
      <c r="I98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Untervaz, Ulmgasse 1, 7204 Untervaz</v>
      </c>
      <c r="J98" s="4" t="s">
        <v>392</v>
      </c>
      <c r="K98" s="4" t="s">
        <v>658</v>
      </c>
      <c r="L98" s="4" t="s">
        <v>394</v>
      </c>
      <c r="M98" s="4" t="s">
        <v>659</v>
      </c>
      <c r="N98" s="4" t="str">
        <f>CONCATENATE(tab_RechnungsAdressenGemeinden[[#This Row],[Bankname]]," IBAN Nr.: ",tab_RechnungsAdressenGemeinden[[#This Row],[Zahlstelle 1]])</f>
        <v>Postfinance IBAN Nr.: CH72 0900 0000 7000 2078 7</v>
      </c>
    </row>
    <row r="99" spans="4:14" x14ac:dyDescent="0.2">
      <c r="D99" s="4" t="s">
        <v>211</v>
      </c>
      <c r="E99" s="4" t="s">
        <v>842</v>
      </c>
      <c r="F99" s="4" t="s">
        <v>660</v>
      </c>
      <c r="G99" s="4">
        <v>7427</v>
      </c>
      <c r="H99" s="4" t="s">
        <v>211</v>
      </c>
      <c r="I99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Urmein, Baltermeins, 7427 Urmein</v>
      </c>
      <c r="J99" s="4" t="s">
        <v>389</v>
      </c>
      <c r="K99" s="4" t="s">
        <v>661</v>
      </c>
      <c r="N99" s="4" t="str">
        <f>CONCATENATE(tab_RechnungsAdressenGemeinden[[#This Row],[Bankname]]," IBAN Nr.: ",tab_RechnungsAdressenGemeinden[[#This Row],[Zahlstelle 1]])</f>
        <v>Raiffeisenbank Mittelbünden IBAN Nr.: CH73 8106 3000 0027 2444 7</v>
      </c>
    </row>
    <row r="100" spans="4:14" x14ac:dyDescent="0.2">
      <c r="D100" s="4" t="s">
        <v>662</v>
      </c>
      <c r="E100" s="4" t="s">
        <v>846</v>
      </c>
      <c r="F100" s="4" t="s">
        <v>84</v>
      </c>
      <c r="G100" s="4">
        <v>7537</v>
      </c>
      <c r="H100" s="4" t="s">
        <v>86</v>
      </c>
      <c r="I100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Cumün da Val Müstair, Via Maistra 93C, 7537 Müstair</v>
      </c>
      <c r="J100" s="4" t="s">
        <v>394</v>
      </c>
      <c r="K100" s="4" t="s">
        <v>663</v>
      </c>
      <c r="L100" s="4" t="s">
        <v>603</v>
      </c>
      <c r="M100" s="4" t="s">
        <v>664</v>
      </c>
      <c r="N100" s="4" t="str">
        <f>CONCATENATE(tab_RechnungsAdressenGemeinden[[#This Row],[Bankname]]," IBAN Nr.: ",tab_RechnungsAdressenGemeinden[[#This Row],[Zahlstelle 1]])</f>
        <v>Graubündner Kantonalbank IBAN Nr.: CH10 0077 4010 0451 9340 1</v>
      </c>
    </row>
    <row r="101" spans="4:14" x14ac:dyDescent="0.2">
      <c r="D101" s="4" t="s">
        <v>239</v>
      </c>
      <c r="E101" s="4" t="s">
        <v>842</v>
      </c>
      <c r="F101" s="4" t="s">
        <v>237</v>
      </c>
      <c r="G101" s="4">
        <v>7132</v>
      </c>
      <c r="H101" s="4" t="s">
        <v>239</v>
      </c>
      <c r="I101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Vals, Furra 121, 7132 Vals</v>
      </c>
      <c r="J101" s="4" t="s">
        <v>392</v>
      </c>
      <c r="K101" s="4" t="s">
        <v>665</v>
      </c>
      <c r="L101" s="4" t="s">
        <v>394</v>
      </c>
      <c r="M101" s="4" t="s">
        <v>666</v>
      </c>
      <c r="N101" s="4" t="str">
        <f>CONCATENATE(tab_RechnungsAdressenGemeinden[[#This Row],[Bankname]]," IBAN Nr.: ",tab_RechnungsAdressenGemeinden[[#This Row],[Zahlstelle 1]])</f>
        <v>Postfinance IBAN Nr.: CH12 0900 0000 7000 3826 0</v>
      </c>
    </row>
    <row r="102" spans="4:14" x14ac:dyDescent="0.2">
      <c r="D102" s="4" t="s">
        <v>667</v>
      </c>
      <c r="E102" s="4" t="s">
        <v>846</v>
      </c>
      <c r="F102" s="4" t="s">
        <v>101</v>
      </c>
      <c r="G102" s="4">
        <v>7556</v>
      </c>
      <c r="H102" s="4" t="s">
        <v>103</v>
      </c>
      <c r="I102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Cumün da Valsot, Poz 86, 7556 Ramosch</v>
      </c>
      <c r="J102" s="4" t="s">
        <v>394</v>
      </c>
      <c r="K102" s="4" t="s">
        <v>668</v>
      </c>
      <c r="N102" s="4" t="str">
        <f>CONCATENATE(tab_RechnungsAdressenGemeinden[[#This Row],[Bankname]]," IBAN Nr.: ",tab_RechnungsAdressenGemeinden[[#This Row],[Zahlstelle 1]])</f>
        <v>Graubündner Kantonalbank IBAN Nr.: CH77 0077 4010 2615 6670 0</v>
      </c>
    </row>
    <row r="103" spans="4:14" x14ac:dyDescent="0.2">
      <c r="D103" s="4" t="s">
        <v>669</v>
      </c>
      <c r="E103" s="4" t="s">
        <v>842</v>
      </c>
      <c r="F103" s="4" t="s">
        <v>181</v>
      </c>
      <c r="G103" s="4">
        <v>7078</v>
      </c>
      <c r="H103" s="4" t="s">
        <v>670</v>
      </c>
      <c r="I103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Vaz/Obervaz, Plam dil Roisch 2, 7078 Lenzerheide/Lai</v>
      </c>
      <c r="J103" s="4" t="s">
        <v>392</v>
      </c>
      <c r="K103" s="4" t="s">
        <v>671</v>
      </c>
      <c r="L103" s="4" t="s">
        <v>394</v>
      </c>
      <c r="M103" s="4" t="s">
        <v>672</v>
      </c>
      <c r="N103" s="4" t="str">
        <f>CONCATENATE(tab_RechnungsAdressenGemeinden[[#This Row],[Bankname]]," IBAN Nr.: ",tab_RechnungsAdressenGemeinden[[#This Row],[Zahlstelle 1]])</f>
        <v>Postfinance IBAN Nr.: CH76 0900 0000 7000 1470 1</v>
      </c>
    </row>
    <row r="104" spans="4:14" x14ac:dyDescent="0.2">
      <c r="D104" s="4" t="s">
        <v>673</v>
      </c>
      <c r="E104" s="4" t="s">
        <v>845</v>
      </c>
      <c r="F104" s="4" t="s">
        <v>674</v>
      </c>
      <c r="G104" s="4">
        <v>6534</v>
      </c>
      <c r="H104" s="4" t="s">
        <v>675</v>
      </c>
      <c r="I104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Comune di San Vittore, Mezzera 110a, 6534 S. Vittore</v>
      </c>
      <c r="J104" s="4" t="s">
        <v>392</v>
      </c>
      <c r="K104" s="4" t="s">
        <v>676</v>
      </c>
      <c r="L104" s="4" t="s">
        <v>394</v>
      </c>
      <c r="M104" s="4" t="s">
        <v>677</v>
      </c>
      <c r="N104" s="4" t="str">
        <f>CONCATENATE(tab_RechnungsAdressenGemeinden[[#This Row],[Bankname]]," IBAN Nr.: ",tab_RechnungsAdressenGemeinden[[#This Row],[Zahlstelle 1]])</f>
        <v>Postfinance IBAN Nr.: CH11 0900 0000 6500 1198 3</v>
      </c>
    </row>
    <row r="105" spans="4:14" x14ac:dyDescent="0.2">
      <c r="D105" s="4" t="s">
        <v>6</v>
      </c>
      <c r="E105" s="4" t="s">
        <v>846</v>
      </c>
      <c r="F105" s="4" t="s">
        <v>97</v>
      </c>
      <c r="G105" s="4">
        <v>7530</v>
      </c>
      <c r="H105" s="4" t="s">
        <v>6</v>
      </c>
      <c r="I105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Cumün da Zernez, Urtatsch 147A, 7530 Zernez</v>
      </c>
      <c r="J105" s="4" t="s">
        <v>394</v>
      </c>
      <c r="K105" s="4" t="s">
        <v>678</v>
      </c>
      <c r="N105" s="4" t="str">
        <f>CONCATENATE(tab_RechnungsAdressenGemeinden[[#This Row],[Bankname]]," IBAN Nr.: ",tab_RechnungsAdressenGemeinden[[#This Row],[Zahlstelle 1]])</f>
        <v>Graubündner Kantonalbank IBAN Nr.: CH82 0077 4130 1352 0160 0</v>
      </c>
    </row>
    <row r="106" spans="4:14" x14ac:dyDescent="0.2">
      <c r="D106" s="4" t="s">
        <v>837</v>
      </c>
      <c r="E106" s="4" t="s">
        <v>842</v>
      </c>
      <c r="F106" s="4" t="s">
        <v>679</v>
      </c>
      <c r="G106" s="4">
        <v>7432</v>
      </c>
      <c r="H106" s="4" t="s">
        <v>680</v>
      </c>
      <c r="I106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Zillis/Reischen, Plaz 65, 7432 Zillis</v>
      </c>
      <c r="J106" s="4" t="s">
        <v>392</v>
      </c>
      <c r="K106" s="4" t="s">
        <v>681</v>
      </c>
      <c r="N106" s="4" t="str">
        <f>CONCATENATE(tab_RechnungsAdressenGemeinden[[#This Row],[Bankname]]," IBAN Nr.: ",tab_RechnungsAdressenGemeinden[[#This Row],[Zahlstelle 1]])</f>
        <v>Postfinance IBAN Nr.: CH39 0900 0000 7000 1478 5</v>
      </c>
    </row>
    <row r="107" spans="4:14" x14ac:dyDescent="0.2">
      <c r="D107" s="4" t="s">
        <v>682</v>
      </c>
      <c r="E107" s="4" t="s">
        <v>842</v>
      </c>
      <c r="F107" s="4" t="s">
        <v>177</v>
      </c>
      <c r="G107" s="4">
        <v>7205</v>
      </c>
      <c r="H107" s="4" t="s">
        <v>682</v>
      </c>
      <c r="I107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Gemeinde Zizers, Rathaus, 7205 Zizers</v>
      </c>
      <c r="J107" s="4" t="s">
        <v>392</v>
      </c>
      <c r="K107" s="4" t="s">
        <v>683</v>
      </c>
      <c r="N107" s="4" t="str">
        <f>CONCATENATE(tab_RechnungsAdressenGemeinden[[#This Row],[Bankname]]," IBAN Nr.: ",tab_RechnungsAdressenGemeinden[[#This Row],[Zahlstelle 1]])</f>
        <v>Postfinance IBAN Nr.: CH05 0900 0000 7000 0812 2</v>
      </c>
    </row>
    <row r="108" spans="4:14" x14ac:dyDescent="0.2">
      <c r="D108" s="4" t="s">
        <v>81</v>
      </c>
      <c r="E108" s="4" t="s">
        <v>846</v>
      </c>
      <c r="F108" s="4" t="s">
        <v>79</v>
      </c>
      <c r="G108" s="4">
        <v>7524</v>
      </c>
      <c r="H108" s="4" t="s">
        <v>81</v>
      </c>
      <c r="I108" s="4" t="str">
        <f>CONCATENATE(tab_RechnungsAdressenGemeinden[[#This Row],[Namen]]," ",tab_RechnungsAdressenGemeinden[[#This Row],[Gemeindenamen]],","," ",tab_RechnungsAdressenGemeinden[[#This Row],[Adresse]],","," ",tab_RechnungsAdressenGemeinden[[#This Row],[PLZ]]," ",tab_RechnungsAdressenGemeinden[[#This Row],[Ort]])</f>
        <v>Cumün da Zuoz, Plazzet 113, 7524 Zuoz</v>
      </c>
      <c r="J108" s="4" t="s">
        <v>392</v>
      </c>
      <c r="K108" s="4" t="s">
        <v>684</v>
      </c>
      <c r="L108" s="4" t="s">
        <v>394</v>
      </c>
      <c r="M108" s="4" t="s">
        <v>685</v>
      </c>
      <c r="N108" s="4" t="str">
        <f>CONCATENATE(tab_RechnungsAdressenGemeinden[[#This Row],[Bankname]]," IBAN Nr.: ",tab_RechnungsAdressenGemeinden[[#This Row],[Zahlstelle 1]])</f>
        <v>Postfinance IBAN Nr.: CH98 0900 0000 7000 2972 8</v>
      </c>
    </row>
  </sheetData>
  <sheetProtection algorithmName="SHA-512" hashValue="Wikm9DVh8JfXiXDEl+W6t0zOKv3/OzrCvf6jonarRRBIZ0Kqy9AjmnmBBiMSmLOdVqrg1TtRXKKRKB1L8G1twA==" saltValue="1T/ZvESSpMQoe80VPiiZLg==" spinCount="100000" sheet="1" objects="1" scenarios="1" selectLockedCells="1" selectUnlockedCells="1"/>
  <mergeCells count="1">
    <mergeCell ref="B1:B4"/>
  </mergeCells>
  <pageMargins left="0.7" right="0.7" top="0.78740157499999996" bottom="0.78740157499999996" header="0.3" footer="0.3"/>
  <pageSetup paperSize="9" orientation="portrait" verticalDpi="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B1:F65"/>
  <sheetViews>
    <sheetView showGridLines="0" workbookViewId="0">
      <selection activeCell="B3" sqref="B3"/>
    </sheetView>
  </sheetViews>
  <sheetFormatPr baseColWidth="10" defaultColWidth="11.42578125" defaultRowHeight="12" x14ac:dyDescent="0.2"/>
  <cols>
    <col min="1" max="1" width="1.7109375" style="4" customWidth="1"/>
    <col min="2" max="2" width="45.140625" style="20" bestFit="1" customWidth="1"/>
    <col min="3" max="3" width="11.42578125" style="4"/>
    <col min="4" max="4" width="32.28515625" style="4" bestFit="1" customWidth="1"/>
    <col min="5" max="16384" width="11.42578125" style="4"/>
  </cols>
  <sheetData>
    <row r="1" spans="2:6" ht="18" customHeight="1" x14ac:dyDescent="0.2">
      <c r="B1" s="22" t="s">
        <v>929</v>
      </c>
      <c r="C1" s="23"/>
      <c r="D1" s="24"/>
      <c r="E1" s="23"/>
      <c r="F1" s="23"/>
    </row>
    <row r="2" spans="2:6" ht="18" customHeight="1" x14ac:dyDescent="0.2">
      <c r="B2" s="25"/>
      <c r="C2" s="26"/>
      <c r="D2" s="24"/>
      <c r="E2" s="23"/>
      <c r="F2" s="23"/>
    </row>
    <row r="3" spans="2:6" ht="18" customHeight="1" x14ac:dyDescent="0.2">
      <c r="B3" s="25"/>
      <c r="C3" s="26"/>
      <c r="D3" s="24"/>
      <c r="E3" s="23"/>
      <c r="F3" s="23"/>
    </row>
    <row r="4" spans="2:6" ht="18" customHeight="1" x14ac:dyDescent="0.2">
      <c r="B4" s="27" t="s">
        <v>280</v>
      </c>
      <c r="C4" s="18"/>
      <c r="D4" s="28" t="s">
        <v>339</v>
      </c>
      <c r="E4" s="23"/>
      <c r="F4" s="23"/>
    </row>
    <row r="5" spans="2:6" ht="18" customHeight="1" x14ac:dyDescent="0.2">
      <c r="B5" s="25"/>
      <c r="C5" s="26"/>
      <c r="D5" s="24"/>
      <c r="E5" s="23"/>
      <c r="F5" s="23"/>
    </row>
    <row r="6" spans="2:6" ht="18" customHeight="1" x14ac:dyDescent="0.2">
      <c r="B6" s="25" t="s">
        <v>281</v>
      </c>
      <c r="C6" s="23"/>
      <c r="D6" s="24" t="s">
        <v>282</v>
      </c>
      <c r="E6" s="23"/>
      <c r="F6" s="23"/>
    </row>
    <row r="7" spans="2:6" ht="52.15" customHeight="1" x14ac:dyDescent="0.2">
      <c r="B7" s="29"/>
      <c r="C7" s="23"/>
      <c r="D7" s="24" t="s">
        <v>696</v>
      </c>
      <c r="E7" s="23"/>
      <c r="F7" s="30" t="s">
        <v>283</v>
      </c>
    </row>
    <row r="8" spans="2:6" ht="52.15" customHeight="1" x14ac:dyDescent="0.2">
      <c r="B8" s="29"/>
      <c r="C8" s="23"/>
      <c r="D8" s="24" t="s">
        <v>51</v>
      </c>
      <c r="E8" s="23"/>
      <c r="F8" s="30" t="s">
        <v>284</v>
      </c>
    </row>
    <row r="9" spans="2:6" ht="52.15" customHeight="1" x14ac:dyDescent="0.2">
      <c r="B9" s="29"/>
      <c r="C9" s="23"/>
      <c r="D9" s="24" t="s">
        <v>854</v>
      </c>
      <c r="E9" s="23"/>
      <c r="F9" s="30" t="s">
        <v>285</v>
      </c>
    </row>
    <row r="10" spans="2:6" ht="52.15" customHeight="1" x14ac:dyDescent="0.2">
      <c r="B10" s="29"/>
      <c r="C10" s="23"/>
      <c r="D10" s="24" t="s">
        <v>855</v>
      </c>
      <c r="E10" s="23"/>
      <c r="F10" s="30" t="s">
        <v>286</v>
      </c>
    </row>
    <row r="11" spans="2:6" ht="52.15" customHeight="1" x14ac:dyDescent="0.2">
      <c r="B11" s="29"/>
      <c r="C11" s="23"/>
      <c r="D11" s="24" t="s">
        <v>856</v>
      </c>
      <c r="E11" s="23"/>
      <c r="F11" s="30" t="s">
        <v>287</v>
      </c>
    </row>
    <row r="12" spans="2:6" ht="52.15" customHeight="1" x14ac:dyDescent="0.2">
      <c r="B12" s="29"/>
      <c r="C12" s="23"/>
      <c r="D12" s="24" t="s">
        <v>857</v>
      </c>
      <c r="E12" s="23"/>
      <c r="F12" s="30" t="s">
        <v>288</v>
      </c>
    </row>
    <row r="13" spans="2:6" ht="52.15" customHeight="1" x14ac:dyDescent="0.2">
      <c r="B13" s="29"/>
      <c r="C13" s="23"/>
      <c r="D13" s="24" t="s">
        <v>858</v>
      </c>
      <c r="E13" s="23"/>
      <c r="F13" s="30" t="s">
        <v>289</v>
      </c>
    </row>
    <row r="14" spans="2:6" ht="52.15" customHeight="1" x14ac:dyDescent="0.2">
      <c r="B14" s="29"/>
      <c r="C14" s="23"/>
      <c r="D14" s="24" t="s">
        <v>859</v>
      </c>
      <c r="E14" s="23"/>
      <c r="F14" s="30" t="s">
        <v>290</v>
      </c>
    </row>
    <row r="15" spans="2:6" ht="52.15" customHeight="1" x14ac:dyDescent="0.2">
      <c r="B15" s="29"/>
      <c r="C15" s="23"/>
      <c r="D15" s="24" t="s">
        <v>860</v>
      </c>
      <c r="E15" s="23"/>
      <c r="F15" s="30" t="s">
        <v>291</v>
      </c>
    </row>
    <row r="16" spans="2:6" ht="52.15" customHeight="1" x14ac:dyDescent="0.2">
      <c r="B16" s="29"/>
      <c r="C16" s="23"/>
      <c r="D16" s="24" t="s">
        <v>87</v>
      </c>
      <c r="E16" s="23"/>
      <c r="F16" s="30" t="s">
        <v>292</v>
      </c>
    </row>
    <row r="17" spans="2:6" ht="52.15" customHeight="1" x14ac:dyDescent="0.2">
      <c r="B17" s="29"/>
      <c r="C17" s="23"/>
      <c r="D17" s="24" t="s">
        <v>861</v>
      </c>
      <c r="E17" s="23"/>
      <c r="F17" s="30" t="s">
        <v>293</v>
      </c>
    </row>
    <row r="18" spans="2:6" ht="52.15" customHeight="1" x14ac:dyDescent="0.2">
      <c r="B18" s="29"/>
      <c r="C18" s="23"/>
      <c r="D18" s="24" t="s">
        <v>96</v>
      </c>
      <c r="E18" s="23"/>
      <c r="F18" s="30" t="s">
        <v>294</v>
      </c>
    </row>
    <row r="19" spans="2:6" ht="52.15" customHeight="1" x14ac:dyDescent="0.2">
      <c r="B19" s="29"/>
      <c r="C19" s="23"/>
      <c r="D19" s="24" t="s">
        <v>862</v>
      </c>
      <c r="E19" s="23"/>
      <c r="F19" s="30" t="s">
        <v>295</v>
      </c>
    </row>
    <row r="20" spans="2:6" ht="52.15" customHeight="1" x14ac:dyDescent="0.2">
      <c r="B20" s="31"/>
      <c r="D20" s="32" t="s">
        <v>863</v>
      </c>
      <c r="F20" s="30" t="s">
        <v>296</v>
      </c>
    </row>
    <row r="21" spans="2:6" ht="52.15" customHeight="1" x14ac:dyDescent="0.2">
      <c r="B21" s="31"/>
      <c r="D21" s="32" t="s">
        <v>864</v>
      </c>
      <c r="F21" s="30" t="s">
        <v>297</v>
      </c>
    </row>
    <row r="22" spans="2:6" ht="52.15" customHeight="1" x14ac:dyDescent="0.2">
      <c r="B22" s="31"/>
      <c r="D22" s="32" t="s">
        <v>865</v>
      </c>
      <c r="F22" s="30" t="s">
        <v>298</v>
      </c>
    </row>
    <row r="23" spans="2:6" ht="52.15" customHeight="1" x14ac:dyDescent="0.2">
      <c r="B23" s="31"/>
      <c r="D23" s="32" t="s">
        <v>866</v>
      </c>
      <c r="F23" s="30" t="s">
        <v>299</v>
      </c>
    </row>
    <row r="24" spans="2:6" ht="52.15" customHeight="1" x14ac:dyDescent="0.2">
      <c r="B24" s="31"/>
      <c r="D24" s="32" t="s">
        <v>867</v>
      </c>
      <c r="F24" s="30" t="s">
        <v>300</v>
      </c>
    </row>
    <row r="25" spans="2:6" ht="52.15" customHeight="1" x14ac:dyDescent="0.2">
      <c r="B25" s="31"/>
      <c r="D25" s="32" t="s">
        <v>868</v>
      </c>
      <c r="F25" s="30" t="s">
        <v>301</v>
      </c>
    </row>
    <row r="26" spans="2:6" ht="52.15" customHeight="1" x14ac:dyDescent="0.2">
      <c r="B26" s="31"/>
      <c r="D26" s="32" t="s">
        <v>869</v>
      </c>
      <c r="F26" s="30" t="s">
        <v>302</v>
      </c>
    </row>
    <row r="27" spans="2:6" ht="52.15" customHeight="1" x14ac:dyDescent="0.2">
      <c r="B27" s="31"/>
      <c r="D27" s="32" t="s">
        <v>870</v>
      </c>
      <c r="F27" s="30" t="s">
        <v>303</v>
      </c>
    </row>
    <row r="28" spans="2:6" ht="52.15" customHeight="1" x14ac:dyDescent="0.2">
      <c r="B28" s="31"/>
      <c r="D28" s="32" t="s">
        <v>871</v>
      </c>
      <c r="F28" s="30" t="s">
        <v>304</v>
      </c>
    </row>
    <row r="29" spans="2:6" ht="52.15" customHeight="1" x14ac:dyDescent="0.2">
      <c r="B29" s="31"/>
      <c r="D29" s="32" t="s">
        <v>872</v>
      </c>
      <c r="F29" s="30" t="s">
        <v>305</v>
      </c>
    </row>
    <row r="30" spans="2:6" ht="52.15" customHeight="1" x14ac:dyDescent="0.2">
      <c r="B30" s="31"/>
      <c r="D30" s="32" t="s">
        <v>873</v>
      </c>
      <c r="F30" s="30" t="s">
        <v>306</v>
      </c>
    </row>
    <row r="31" spans="2:6" ht="52.15" customHeight="1" x14ac:dyDescent="0.2">
      <c r="B31" s="31"/>
      <c r="D31" s="32" t="s">
        <v>874</v>
      </c>
      <c r="F31" s="30" t="s">
        <v>307</v>
      </c>
    </row>
    <row r="32" spans="2:6" ht="52.15" customHeight="1" x14ac:dyDescent="0.2">
      <c r="B32" s="31"/>
      <c r="D32" s="32" t="s">
        <v>875</v>
      </c>
      <c r="F32" s="30" t="s">
        <v>308</v>
      </c>
    </row>
    <row r="33" spans="2:6" ht="52.15" customHeight="1" x14ac:dyDescent="0.2">
      <c r="B33" s="31"/>
      <c r="D33" s="32" t="s">
        <v>876</v>
      </c>
      <c r="F33" s="30" t="s">
        <v>309</v>
      </c>
    </row>
    <row r="34" spans="2:6" ht="52.15" customHeight="1" x14ac:dyDescent="0.2">
      <c r="B34" s="31"/>
      <c r="D34" s="32" t="s">
        <v>877</v>
      </c>
      <c r="F34" s="30" t="s">
        <v>310</v>
      </c>
    </row>
    <row r="35" spans="2:6" ht="52.15" customHeight="1" x14ac:dyDescent="0.2">
      <c r="B35" s="31"/>
      <c r="D35" s="32" t="s">
        <v>878</v>
      </c>
      <c r="F35" s="30" t="s">
        <v>311</v>
      </c>
    </row>
    <row r="36" spans="2:6" ht="52.15" customHeight="1" x14ac:dyDescent="0.2">
      <c r="B36" s="31"/>
      <c r="D36" s="32" t="s">
        <v>879</v>
      </c>
      <c r="F36" s="30" t="s">
        <v>312</v>
      </c>
    </row>
    <row r="37" spans="2:6" ht="52.15" customHeight="1" x14ac:dyDescent="0.2">
      <c r="B37" s="31"/>
      <c r="D37" s="32" t="s">
        <v>880</v>
      </c>
      <c r="F37" s="30" t="s">
        <v>313</v>
      </c>
    </row>
    <row r="38" spans="2:6" ht="52.15" customHeight="1" x14ac:dyDescent="0.2">
      <c r="B38" s="31"/>
      <c r="D38" s="32" t="s">
        <v>881</v>
      </c>
      <c r="F38" s="30" t="s">
        <v>314</v>
      </c>
    </row>
    <row r="39" spans="2:6" ht="52.15" customHeight="1" x14ac:dyDescent="0.2">
      <c r="B39" s="31"/>
      <c r="D39" s="32" t="s">
        <v>882</v>
      </c>
      <c r="F39" s="30" t="s">
        <v>315</v>
      </c>
    </row>
    <row r="40" spans="2:6" ht="52.15" customHeight="1" x14ac:dyDescent="0.2">
      <c r="B40" s="31"/>
      <c r="D40" s="32" t="s">
        <v>883</v>
      </c>
      <c r="F40" s="30" t="s">
        <v>316</v>
      </c>
    </row>
    <row r="41" spans="2:6" ht="52.15" customHeight="1" x14ac:dyDescent="0.2">
      <c r="B41" s="31"/>
      <c r="D41" s="32" t="s">
        <v>884</v>
      </c>
      <c r="F41" s="30" t="s">
        <v>317</v>
      </c>
    </row>
    <row r="42" spans="2:6" ht="52.15" customHeight="1" x14ac:dyDescent="0.2">
      <c r="B42" s="31"/>
      <c r="D42" s="32" t="s">
        <v>885</v>
      </c>
      <c r="F42" s="30" t="s">
        <v>318</v>
      </c>
    </row>
    <row r="43" spans="2:6" ht="52.15" customHeight="1" x14ac:dyDescent="0.2">
      <c r="B43" s="31"/>
      <c r="D43" s="32" t="s">
        <v>200</v>
      </c>
      <c r="F43" s="30" t="s">
        <v>319</v>
      </c>
    </row>
    <row r="44" spans="2:6" ht="52.15" customHeight="1" x14ac:dyDescent="0.2">
      <c r="B44" s="31"/>
      <c r="D44" s="32" t="s">
        <v>204</v>
      </c>
      <c r="F44" s="30" t="s">
        <v>320</v>
      </c>
    </row>
    <row r="45" spans="2:6" ht="52.15" customHeight="1" x14ac:dyDescent="0.2">
      <c r="B45" s="31"/>
      <c r="D45" s="32" t="s">
        <v>886</v>
      </c>
      <c r="F45" s="30" t="s">
        <v>321</v>
      </c>
    </row>
    <row r="46" spans="2:6" ht="52.15" customHeight="1" x14ac:dyDescent="0.2">
      <c r="B46" s="31"/>
      <c r="D46" s="32" t="s">
        <v>212</v>
      </c>
      <c r="F46" s="30" t="s">
        <v>322</v>
      </c>
    </row>
    <row r="47" spans="2:6" ht="52.15" customHeight="1" x14ac:dyDescent="0.2">
      <c r="B47" s="31"/>
      <c r="D47" s="32" t="s">
        <v>887</v>
      </c>
      <c r="F47" s="30" t="s">
        <v>323</v>
      </c>
    </row>
    <row r="48" spans="2:6" ht="52.15" customHeight="1" x14ac:dyDescent="0.2">
      <c r="B48" s="44"/>
      <c r="D48" s="32" t="s">
        <v>888</v>
      </c>
      <c r="F48" s="30" t="s">
        <v>324</v>
      </c>
    </row>
    <row r="49" spans="2:6" ht="52.15" customHeight="1" x14ac:dyDescent="0.2">
      <c r="B49" s="44"/>
      <c r="D49" s="32" t="s">
        <v>889</v>
      </c>
      <c r="F49" s="30" t="s">
        <v>325</v>
      </c>
    </row>
    <row r="50" spans="2:6" ht="52.15" customHeight="1" x14ac:dyDescent="0.2">
      <c r="B50" s="44"/>
      <c r="D50" s="32" t="s">
        <v>890</v>
      </c>
      <c r="F50" s="30" t="s">
        <v>326</v>
      </c>
    </row>
    <row r="51" spans="2:6" ht="52.15" customHeight="1" x14ac:dyDescent="0.2">
      <c r="B51" s="31"/>
      <c r="D51" s="32" t="s">
        <v>891</v>
      </c>
      <c r="F51" s="30" t="s">
        <v>327</v>
      </c>
    </row>
    <row r="52" spans="2:6" ht="52.15" customHeight="1" x14ac:dyDescent="0.2">
      <c r="B52" s="31"/>
      <c r="D52" s="32" t="s">
        <v>892</v>
      </c>
      <c r="F52" s="30" t="s">
        <v>328</v>
      </c>
    </row>
    <row r="53" spans="2:6" ht="52.15" customHeight="1" x14ac:dyDescent="0.2">
      <c r="B53" s="31"/>
      <c r="D53" s="32" t="s">
        <v>893</v>
      </c>
      <c r="F53" s="30" t="s">
        <v>329</v>
      </c>
    </row>
    <row r="54" spans="2:6" ht="52.15" customHeight="1" x14ac:dyDescent="0.2">
      <c r="B54" s="31"/>
      <c r="D54" s="32" t="s">
        <v>894</v>
      </c>
      <c r="F54" s="30" t="s">
        <v>330</v>
      </c>
    </row>
    <row r="55" spans="2:6" ht="52.15" customHeight="1" x14ac:dyDescent="0.2">
      <c r="B55" s="31"/>
      <c r="D55" s="32" t="s">
        <v>249</v>
      </c>
      <c r="F55" s="30" t="s">
        <v>331</v>
      </c>
    </row>
    <row r="56" spans="2:6" ht="52.15" customHeight="1" x14ac:dyDescent="0.2">
      <c r="B56" s="31"/>
      <c r="D56" s="32" t="s">
        <v>895</v>
      </c>
      <c r="F56" s="30" t="s">
        <v>332</v>
      </c>
    </row>
    <row r="57" spans="2:6" ht="52.15" customHeight="1" x14ac:dyDescent="0.2">
      <c r="B57" s="31"/>
      <c r="D57" s="32" t="s">
        <v>896</v>
      </c>
      <c r="F57" s="30" t="s">
        <v>333</v>
      </c>
    </row>
    <row r="58" spans="2:6" ht="52.15" customHeight="1" x14ac:dyDescent="0.2">
      <c r="B58" s="31"/>
      <c r="D58" s="32" t="s">
        <v>262</v>
      </c>
      <c r="F58" s="30" t="s">
        <v>334</v>
      </c>
    </row>
    <row r="59" spans="2:6" ht="52.15" customHeight="1" x14ac:dyDescent="0.2">
      <c r="B59" s="31"/>
      <c r="D59" s="32" t="s">
        <v>267</v>
      </c>
      <c r="F59" s="30" t="s">
        <v>335</v>
      </c>
    </row>
    <row r="60" spans="2:6" ht="52.15" customHeight="1" x14ac:dyDescent="0.2">
      <c r="B60" s="31"/>
      <c r="D60" s="32" t="s">
        <v>272</v>
      </c>
      <c r="F60" s="30" t="s">
        <v>336</v>
      </c>
    </row>
    <row r="61" spans="2:6" ht="52.15" customHeight="1" x14ac:dyDescent="0.2">
      <c r="B61" s="31"/>
      <c r="D61" s="32" t="s">
        <v>897</v>
      </c>
      <c r="F61" s="30" t="s">
        <v>337</v>
      </c>
    </row>
    <row r="62" spans="2:6" ht="52.15" customHeight="1" x14ac:dyDescent="0.2">
      <c r="B62" s="31"/>
      <c r="D62" s="32" t="s">
        <v>898</v>
      </c>
      <c r="F62" s="30" t="s">
        <v>338</v>
      </c>
    </row>
    <row r="63" spans="2:6" ht="52.15" customHeight="1" x14ac:dyDescent="0.2">
      <c r="B63" s="31"/>
      <c r="D63" s="24" t="s">
        <v>906</v>
      </c>
    </row>
    <row r="64" spans="2:6" ht="52.15" customHeight="1" x14ac:dyDescent="0.2">
      <c r="B64" s="31"/>
      <c r="D64" s="24" t="s">
        <v>14</v>
      </c>
    </row>
    <row r="65" spans="2:4" ht="61.9" customHeight="1" x14ac:dyDescent="0.2">
      <c r="B65" s="31"/>
      <c r="D65" s="24" t="s">
        <v>15</v>
      </c>
    </row>
  </sheetData>
  <sheetProtection algorithmName="SHA-512" hashValue="wqI7c776ZJfWJm8jrazHubyYe4iLzakxwwyW/YqMbjp1TzkhPaxKe2qq+XbKQrr6to2Ggysn88cQJRmu1ySmjQ==" saltValue="q8oyq4tOVYDBCdsULwO3Rg==" spinCount="100000" sheet="1" objects="1" scenarios="1" selectLockedCells="1" selectUnlockedCells="1"/>
  <phoneticPr fontId="5" type="noConversion"/>
  <pageMargins left="0.7" right="0.7" top="0.78740157499999996" bottom="0.78740157499999996" header="0.3" footer="0.3"/>
  <pageSetup paperSize="0" orientation="portrait" horizontalDpi="0" verticalDpi="0" copies="0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y 6 L s U l O p c z G k A A A A 9 Q A A A B I A H A B D b 2 5 m a W c v U G F j a 2 F n Z S 5 4 b W w g o h g A K K A U A A A A A A A A A A A A A A A A A A A A A A A A A A A A h Y 8 x D o I w G I W v Q r r T l u q g 5 K c M L A 6 S m J g Y 1 6 Z U a I B i a L H c z c E j e Q U x i r o 5 v u 9 9 w 3 v 3 6 w 3 S s W 2 C i + q t 7 k y C I k x R o I z s C m 3 K B A 3 u F K 5 Q y m E n Z C 1 K F U y y s f F o i w R V z p 1 j Q r z 3 2 C 9 w 1 5 e E U R q R Y 7 7 d y 0 q 1 A n 1 k / V 8 O t b F O G K k Q h 8 N r D G d 4 v c S M M U y B z A x y b b 4 9 m + Y + 2 x 8 I 2 d C 4 o V e 8 U G G 2 A T J H I O 8 L / A F Q S w M E F A A C A A g A y 6 L s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u i 7 F I o i k e 4 D g A A A B E A A A A T A B w A R m 9 y b X V s Y X M v U 2 V j d G l v b j E u b S C i G A A o o B Q A A A A A A A A A A A A A A A A A A A A A A A A A A A A r T k 0 u y c z P U w i G 0 I b W A F B L A Q I t A B Q A A g A I A M u i 7 F J T q X M x p A A A A P U A A A A S A A A A A A A A A A A A A A A A A A A A A A B D b 2 5 m a W c v U G F j a 2 F n Z S 5 4 b W x Q S w E C L Q A U A A I A C A D L o u x S D 8 r p q 6 Q A A A D p A A A A E w A A A A A A A A A A A A A A A A D w A A A A W 0 N v b n R l b n R f V H l w Z X N d L n h t b F B L A Q I t A B Q A A g A I A M u i 7 F I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l 0 R k B u J o Q S b C a C u 9 0 D m C e A A A A A A I A A A A A A B B m A A A A A Q A A I A A A A K 7 7 w n p d x u 0 i h d M v e 7 S j c m Q I Y v D r 1 T b L L M Y Z W p d m Y U T N A A A A A A 6 A A A A A A g A A I A A A A D 3 6 c o + u Y k s 4 B B O U P 3 n s j e j 8 P j Q Z Z o l G V T 4 a m y r 3 P 4 s 4 U A A A A P T i K 3 T E D f E 0 5 K D b z o D 6 j X O B D I + E Q V 0 X H 4 W 4 w X G z 1 a W + Y t 8 X E m w 3 P g n R G j x 2 t h H P L R C D v R 9 5 t L F D Q i M R + j S y 5 9 8 P G H e H I Z m W K K O w v t 6 g / M A B Q A A A A H I v Q H F i a R n T K h n S Y i 8 N w M 2 r A 2 E 1 6 J V q w U k s + u M v t K H w t p d f W b 9 y g 0 d 6 / v v m b v s b h f 0 U I U 1 d T O z B 1 k w 1 V W 3 Z N f E = < / D a t a M a s h u p > 
</file>

<file path=customXml/itemProps1.xml><?xml version="1.0" encoding="utf-8"?>
<ds:datastoreItem xmlns:ds="http://schemas.openxmlformats.org/officeDocument/2006/customXml" ds:itemID="{D5E30B6B-24B6-46E0-B911-3B1C355C02A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ER_EKV</vt:lpstr>
      <vt:lpstr>Abrechnung_GVG</vt:lpstr>
      <vt:lpstr>Adressen_FW_Kdt</vt:lpstr>
      <vt:lpstr>RG_AdressenGde</vt:lpstr>
      <vt:lpstr>Logos</vt:lpstr>
      <vt:lpstr>Abrechnung_GVG!Druckbereich</vt:lpstr>
      <vt:lpstr>ER_EKV!Druckbereich</vt:lpstr>
      <vt:lpstr>Abrechnung_GVG!rng_Stuept_Logo</vt:lpstr>
      <vt:lpstr>rng_Stuept_Logo</vt:lpstr>
    </vt:vector>
  </TitlesOfParts>
  <Company>Kanton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Muzzarelli Nico</dc:creator>
  <cp:lastModifiedBy>Bonstingl Dario (GVG GR)</cp:lastModifiedBy>
  <cp:lastPrinted>2022-06-08T09:00:18Z</cp:lastPrinted>
  <dcterms:created xsi:type="dcterms:W3CDTF">2014-12-12T11:22:08Z</dcterms:created>
  <dcterms:modified xsi:type="dcterms:W3CDTF">2025-10-01T11:53:00Z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2025-10-01T11:52:11Z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4534d974-08b2-46c2-938f-8ebd0281c018</vt:lpwstr>
  </property>
  <property fmtid="{D5CDD505-2E9C-101B-9397-08002B2CF9AE}" pid="8" name="MSIP_Label_fbfc5642-2d7f-4e68-9674-ab3e35a89b06_ContentBits">
    <vt:lpwstr>0</vt:lpwstr>
  </property>
  <property fmtid="{D5CDD505-2E9C-101B-9397-08002B2CF9AE}" pid="9" name="MSIP_Label_fbfc5642-2d7f-4e68-9674-ab3e35a89b06_Tag">
    <vt:lpwstr>10, 3, 0, 1</vt:lpwstr>
  </property>
</Properties>
</file>