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Q:\APD\GEHALT\IPB\04_2025_Anpassungen auf SAP ePM per 1.8.2025\"/>
    </mc:Choice>
  </mc:AlternateContent>
  <xr:revisionPtr revIDLastSave="0" documentId="13_ncr:1_{7FE935A6-0092-45F3-B4F5-314F396952CD}" xr6:coauthVersionLast="47" xr6:coauthVersionMax="47" xr10:uidLastSave="{00000000-0000-0000-0000-000000000000}"/>
  <bookViews>
    <workbookView xWindow="1080" yWindow="1080" windowWidth="21600" windowHeight="12735" xr2:uid="{00000000-000D-0000-FFFF-FFFF00000000}"/>
  </bookViews>
  <sheets>
    <sheet name="Formular" sheetId="2" r:id="rId1"/>
    <sheet name="Einzellektionen erfassen" sheetId="8" r:id="rId2"/>
    <sheet name="Bezug AE als Urlaub" sheetId="10" r:id="rId3"/>
    <sheet name="Anleitung" sheetId="7" r:id="rId4"/>
    <sheet name="Formeln" sheetId="9" state="hidden" r:id="rId5"/>
  </sheets>
  <definedNames>
    <definedName name="_xlnm.Print_Area" localSheetId="2">'Bezug AE als Urlaub'!$A$1:$K$119</definedName>
    <definedName name="_xlnm.Print_Area" localSheetId="1">'Einzellektionen erfassen'!$A$1:$J$49</definedName>
    <definedName name="_xlnm.Print_Area" localSheetId="0">Formular!$A$1:$T$40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1" i="10" l="1"/>
  <c r="K110" i="10"/>
  <c r="K109" i="10"/>
  <c r="K82" i="10"/>
  <c r="K80" i="10"/>
  <c r="K79" i="10"/>
  <c r="K74" i="10"/>
  <c r="K73" i="10"/>
  <c r="K52" i="10"/>
  <c r="K51" i="10"/>
  <c r="K50" i="10"/>
  <c r="K49" i="10"/>
  <c r="K22" i="10" l="1"/>
  <c r="K21" i="10"/>
  <c r="K20" i="10"/>
  <c r="K19" i="10"/>
  <c r="K18" i="10"/>
  <c r="K17" i="10"/>
  <c r="C43" i="8" l="1"/>
  <c r="Q13" i="2"/>
  <c r="B73" i="9" l="1"/>
  <c r="B70" i="9"/>
  <c r="C73" i="9"/>
  <c r="C70" i="9"/>
  <c r="E70" i="9"/>
  <c r="I70" i="9"/>
  <c r="H70" i="9"/>
  <c r="G70" i="9"/>
  <c r="F70" i="9"/>
  <c r="D70" i="9"/>
  <c r="B51" i="9" l="1"/>
  <c r="D51" i="9"/>
  <c r="F51" i="9"/>
  <c r="H51" i="9"/>
  <c r="E34" i="2" l="1"/>
  <c r="S14" i="2" l="1"/>
  <c r="I13" i="2"/>
  <c r="K14" i="2" s="1"/>
  <c r="E13" i="2"/>
  <c r="G14" i="2" s="1"/>
  <c r="M13" i="2"/>
  <c r="O14" i="2" s="1"/>
  <c r="H96" i="10"/>
  <c r="H66" i="10"/>
  <c r="H36" i="10"/>
  <c r="H6" i="10"/>
  <c r="F6" i="8"/>
  <c r="D5" i="9"/>
  <c r="B5" i="9"/>
  <c r="A5" i="9"/>
  <c r="I43" i="8"/>
  <c r="Q28" i="2" s="1"/>
  <c r="F7" i="9"/>
  <c r="H5" i="9" s="1"/>
  <c r="B47" i="9" s="1"/>
  <c r="B48" i="9" s="1"/>
  <c r="J43" i="8"/>
  <c r="R28" i="2" s="1"/>
  <c r="I103" i="10"/>
  <c r="K103" i="10" s="1"/>
  <c r="G43" i="8"/>
  <c r="M28" i="2" s="1"/>
  <c r="H43" i="8"/>
  <c r="N28" i="2" s="1"/>
  <c r="I73" i="10"/>
  <c r="D54" i="9"/>
  <c r="E43" i="8"/>
  <c r="I28" i="2" s="1"/>
  <c r="F43" i="8"/>
  <c r="J28" i="2" s="1"/>
  <c r="I43" i="10"/>
  <c r="K43" i="10" s="1"/>
  <c r="E28" i="2"/>
  <c r="D43" i="8"/>
  <c r="F28" i="2" s="1"/>
  <c r="I13" i="10"/>
  <c r="X7" i="2"/>
  <c r="W7" i="2"/>
  <c r="V7" i="2"/>
  <c r="U7" i="2"/>
  <c r="I112" i="10"/>
  <c r="I111" i="10"/>
  <c r="I110" i="10"/>
  <c r="I109" i="10"/>
  <c r="I108" i="10"/>
  <c r="K108" i="10" s="1"/>
  <c r="I107" i="10"/>
  <c r="K107" i="10" s="1"/>
  <c r="I106" i="10"/>
  <c r="K106" i="10" s="1"/>
  <c r="I105" i="10"/>
  <c r="K105" i="10" s="1"/>
  <c r="I104" i="10"/>
  <c r="K104" i="10" s="1"/>
  <c r="I82" i="10"/>
  <c r="I81" i="10"/>
  <c r="I80" i="10"/>
  <c r="I79" i="10"/>
  <c r="I78" i="10"/>
  <c r="K78" i="10" s="1"/>
  <c r="I77" i="10"/>
  <c r="K77" i="10" s="1"/>
  <c r="I76" i="10"/>
  <c r="K76" i="10" s="1"/>
  <c r="I75" i="10"/>
  <c r="K75" i="10" s="1"/>
  <c r="I74" i="10"/>
  <c r="I52" i="10"/>
  <c r="I51" i="10"/>
  <c r="I50" i="10"/>
  <c r="I49" i="10"/>
  <c r="I48" i="10"/>
  <c r="I47" i="10"/>
  <c r="K47" i="10" s="1"/>
  <c r="I46" i="10"/>
  <c r="K46" i="10" s="1"/>
  <c r="I45" i="10"/>
  <c r="K45" i="10" s="1"/>
  <c r="I44" i="10"/>
  <c r="K44" i="10" s="1"/>
  <c r="I22" i="10"/>
  <c r="I21" i="10"/>
  <c r="I20" i="10"/>
  <c r="I19" i="10"/>
  <c r="I18" i="10"/>
  <c r="I17" i="10"/>
  <c r="I16" i="10"/>
  <c r="K16" i="10" s="1"/>
  <c r="I15" i="10"/>
  <c r="K15" i="10" s="1"/>
  <c r="I14" i="10"/>
  <c r="K14" i="10" s="1"/>
  <c r="Q34" i="2"/>
  <c r="M34" i="2"/>
  <c r="I34" i="2"/>
  <c r="G10" i="8"/>
  <c r="G71" i="10"/>
  <c r="G41" i="10"/>
  <c r="G11" i="10"/>
  <c r="G101" i="10"/>
  <c r="G100" i="10"/>
  <c r="G99" i="10"/>
  <c r="K96" i="10"/>
  <c r="E96" i="10"/>
  <c r="A96" i="10"/>
  <c r="A91" i="10"/>
  <c r="G70" i="10"/>
  <c r="G69" i="10"/>
  <c r="K66" i="10"/>
  <c r="E66" i="10"/>
  <c r="A66" i="10"/>
  <c r="A61" i="10"/>
  <c r="G10" i="10"/>
  <c r="G9" i="10"/>
  <c r="G40" i="10"/>
  <c r="G39" i="10"/>
  <c r="A31" i="10"/>
  <c r="A1" i="10"/>
  <c r="K36" i="10"/>
  <c r="E36" i="10"/>
  <c r="A36" i="10"/>
  <c r="K6" i="10"/>
  <c r="I10" i="8"/>
  <c r="I9" i="8"/>
  <c r="G9" i="8"/>
  <c r="E10" i="8"/>
  <c r="E9" i="8"/>
  <c r="C10" i="8"/>
  <c r="C9" i="8"/>
  <c r="I11" i="8"/>
  <c r="I8" i="8"/>
  <c r="G11" i="8"/>
  <c r="G8" i="8"/>
  <c r="E11" i="8"/>
  <c r="E8" i="8"/>
  <c r="C8" i="8"/>
  <c r="A1" i="8"/>
  <c r="E6" i="10"/>
  <c r="A6" i="10"/>
  <c r="J6" i="8"/>
  <c r="A6" i="8"/>
  <c r="D6" i="8"/>
  <c r="C11" i="8"/>
  <c r="H54" i="9"/>
  <c r="H53" i="9"/>
  <c r="G18" i="2" l="1"/>
  <c r="K28" i="2"/>
  <c r="G22" i="2"/>
  <c r="E29" i="2" s="1"/>
  <c r="T28" i="2"/>
  <c r="S28" i="2"/>
  <c r="O28" i="2"/>
  <c r="P28" i="2"/>
  <c r="G23" i="2"/>
  <c r="H22" i="2"/>
  <c r="H23" i="2"/>
  <c r="F30" i="2" s="1"/>
  <c r="H18" i="2"/>
  <c r="L28" i="2"/>
  <c r="D53" i="9"/>
  <c r="J5" i="9"/>
  <c r="B53" i="9"/>
  <c r="B54" i="9"/>
  <c r="H47" i="9"/>
  <c r="H48" i="9" s="1"/>
  <c r="F47" i="9"/>
  <c r="F48" i="9" s="1"/>
  <c r="L5" i="9"/>
  <c r="F54" i="9"/>
  <c r="F5" i="9"/>
  <c r="K112" i="10" s="1"/>
  <c r="F53" i="9"/>
  <c r="D47" i="9"/>
  <c r="D48" i="9" s="1"/>
  <c r="K13" i="10" l="1"/>
  <c r="K48" i="10"/>
  <c r="K81" i="10"/>
  <c r="F29" i="2"/>
  <c r="E30" i="2"/>
  <c r="T23" i="2"/>
  <c r="R30" i="2" s="1"/>
  <c r="S23" i="2"/>
  <c r="S22" i="2"/>
  <c r="T22" i="2"/>
  <c r="O23" i="2"/>
  <c r="M30" i="2" s="1"/>
  <c r="O22" i="2"/>
  <c r="F72" i="9" s="1"/>
  <c r="P23" i="2"/>
  <c r="N30" i="2" s="1"/>
  <c r="P22" i="2"/>
  <c r="G72" i="9" s="1"/>
  <c r="K22" i="2"/>
  <c r="L23" i="2"/>
  <c r="J30" i="2" s="1"/>
  <c r="K23" i="2"/>
  <c r="I30" i="2" s="1"/>
  <c r="L22" i="2"/>
  <c r="B72" i="9"/>
  <c r="C72" i="9"/>
  <c r="H19" i="2"/>
  <c r="G19" i="2"/>
  <c r="S18" i="2"/>
  <c r="T18" i="2"/>
  <c r="P18" i="2"/>
  <c r="O18" i="2"/>
  <c r="K18" i="2"/>
  <c r="L18" i="2"/>
  <c r="J83" i="10"/>
  <c r="B56" i="9"/>
  <c r="J53" i="10"/>
  <c r="I83" i="10"/>
  <c r="N5" i="9"/>
  <c r="D56" i="9"/>
  <c r="H56" i="9"/>
  <c r="I113" i="10"/>
  <c r="F56" i="9"/>
  <c r="F59" i="9" s="1"/>
  <c r="I53" i="10"/>
  <c r="J113" i="10"/>
  <c r="J23" i="10"/>
  <c r="I23" i="10"/>
  <c r="Q30" i="2" l="1"/>
  <c r="N29" i="2"/>
  <c r="M29" i="2"/>
  <c r="R29" i="2"/>
  <c r="Q29" i="2"/>
  <c r="I29" i="2"/>
  <c r="J29" i="2"/>
  <c r="O19" i="2"/>
  <c r="E72" i="9"/>
  <c r="L19" i="2"/>
  <c r="D72" i="9"/>
  <c r="K19" i="2"/>
  <c r="P19" i="2"/>
  <c r="I72" i="9"/>
  <c r="T19" i="2"/>
  <c r="H72" i="9"/>
  <c r="S19" i="2"/>
  <c r="H59" i="9"/>
  <c r="S17" i="2" s="1"/>
  <c r="F61" i="9"/>
  <c r="F73" i="9" s="1"/>
  <c r="D59" i="9"/>
  <c r="D61" i="9" s="1"/>
  <c r="D73" i="9" s="1"/>
  <c r="B59" i="9"/>
  <c r="B57" i="9"/>
  <c r="D57" i="9"/>
  <c r="F57" i="9"/>
  <c r="H57" i="9"/>
  <c r="Q20" i="2" l="1"/>
  <c r="B61" i="9"/>
  <c r="G17" i="2"/>
  <c r="K113" i="10"/>
  <c r="S32" i="2" s="1"/>
  <c r="I71" i="9"/>
  <c r="H71" i="9"/>
  <c r="H69" i="9"/>
  <c r="H74" i="9"/>
  <c r="H61" i="9"/>
  <c r="H73" i="9" s="1"/>
  <c r="H60" i="9"/>
  <c r="T17" i="2" s="1"/>
  <c r="O17" i="2"/>
  <c r="F60" i="9"/>
  <c r="F62" i="9" s="1"/>
  <c r="G73" i="9" s="1"/>
  <c r="D60" i="9"/>
  <c r="D62" i="9" s="1"/>
  <c r="E73" i="9" s="1"/>
  <c r="K17" i="2"/>
  <c r="B60" i="9"/>
  <c r="B62" i="9" s="1"/>
  <c r="Q21" i="2" l="1"/>
  <c r="Q24" i="2" s="1"/>
  <c r="S20" i="2"/>
  <c r="S21" i="2" s="1"/>
  <c r="S24" i="2" s="1"/>
  <c r="E20" i="2"/>
  <c r="E21" i="2" s="1"/>
  <c r="E24" i="2" s="1"/>
  <c r="I20" i="2"/>
  <c r="M20" i="2"/>
  <c r="I69" i="9"/>
  <c r="R20" i="2"/>
  <c r="B69" i="9"/>
  <c r="I74" i="9"/>
  <c r="H75" i="9"/>
  <c r="F63" i="9"/>
  <c r="H62" i="9"/>
  <c r="I73" i="9" s="1"/>
  <c r="L17" i="2"/>
  <c r="P17" i="2"/>
  <c r="D63" i="9"/>
  <c r="H17" i="2"/>
  <c r="B63" i="9"/>
  <c r="S26" i="2" l="1"/>
  <c r="S27" i="2" s="1"/>
  <c r="R21" i="2"/>
  <c r="R24" i="2" s="1"/>
  <c r="T20" i="2"/>
  <c r="T21" i="2" s="1"/>
  <c r="T24" i="2" s="1"/>
  <c r="M21" i="2"/>
  <c r="M24" i="2" s="1"/>
  <c r="O20" i="2"/>
  <c r="O21" i="2" s="1"/>
  <c r="I21" i="2"/>
  <c r="I24" i="2" s="1"/>
  <c r="K20" i="2"/>
  <c r="K21" i="2" s="1"/>
  <c r="K24" i="2" s="1"/>
  <c r="F20" i="2"/>
  <c r="F21" i="2" s="1"/>
  <c r="F24" i="2" s="1"/>
  <c r="N20" i="2"/>
  <c r="J20" i="2"/>
  <c r="G20" i="2"/>
  <c r="G21" i="2" s="1"/>
  <c r="G24" i="2" s="1"/>
  <c r="G26" i="2" s="1"/>
  <c r="C69" i="9"/>
  <c r="F69" i="9"/>
  <c r="D69" i="9"/>
  <c r="D74" i="9"/>
  <c r="D71" i="9"/>
  <c r="F74" i="9"/>
  <c r="F71" i="9"/>
  <c r="B74" i="9"/>
  <c r="B71" i="9"/>
  <c r="I75" i="9"/>
  <c r="H63" i="9"/>
  <c r="T26" i="2" l="1"/>
  <c r="O24" i="2"/>
  <c r="O26" i="2" s="1"/>
  <c r="M31" i="2" s="1"/>
  <c r="O29" i="2" s="1"/>
  <c r="K26" i="2"/>
  <c r="N21" i="2"/>
  <c r="N24" i="2" s="1"/>
  <c r="P20" i="2"/>
  <c r="P21" i="2" s="1"/>
  <c r="J21" i="2"/>
  <c r="J24" i="2" s="1"/>
  <c r="L20" i="2"/>
  <c r="L21" i="2" s="1"/>
  <c r="L24" i="2" s="1"/>
  <c r="Q26" i="2"/>
  <c r="Q27" i="2" s="1"/>
  <c r="Q31" i="2"/>
  <c r="S29" i="2" s="1"/>
  <c r="H20" i="2"/>
  <c r="H21" i="2" s="1"/>
  <c r="H24" i="2" s="1"/>
  <c r="H26" i="2" s="1"/>
  <c r="G69" i="9"/>
  <c r="D75" i="9"/>
  <c r="E74" i="9"/>
  <c r="E71" i="9"/>
  <c r="E69" i="9"/>
  <c r="F75" i="9"/>
  <c r="G74" i="9"/>
  <c r="G71" i="9"/>
  <c r="B75" i="9"/>
  <c r="C74" i="9"/>
  <c r="C71" i="9"/>
  <c r="O27" i="2" l="1"/>
  <c r="M26" i="2"/>
  <c r="M27" i="2" s="1"/>
  <c r="P24" i="2"/>
  <c r="P26" i="2" s="1"/>
  <c r="N31" i="2" s="1"/>
  <c r="P29" i="2" s="1"/>
  <c r="O30" i="2" s="1"/>
  <c r="L26" i="2"/>
  <c r="E31" i="2"/>
  <c r="E26" i="2"/>
  <c r="E27" i="2" s="1"/>
  <c r="G27" i="2"/>
  <c r="K23" i="10" s="1"/>
  <c r="G32" i="2" s="1"/>
  <c r="R26" i="2"/>
  <c r="R27" i="2" s="1"/>
  <c r="R31" i="2"/>
  <c r="T29" i="2" s="1"/>
  <c r="S30" i="2" s="1"/>
  <c r="S33" i="2" s="1"/>
  <c r="S34" i="2" s="1"/>
  <c r="T27" i="2"/>
  <c r="I26" i="2"/>
  <c r="I27" i="2" s="1"/>
  <c r="I31" i="2"/>
  <c r="K29" i="2" s="1"/>
  <c r="K27" i="2"/>
  <c r="E75" i="9"/>
  <c r="G75" i="9"/>
  <c r="C75" i="9"/>
  <c r="H28" i="2"/>
  <c r="G28" i="2"/>
  <c r="N26" i="2" l="1"/>
  <c r="N27" i="2" s="1"/>
  <c r="P27" i="2"/>
  <c r="G29" i="2"/>
  <c r="J31" i="2"/>
  <c r="L29" i="2" s="1"/>
  <c r="K30" i="2" s="1"/>
  <c r="J26" i="2"/>
  <c r="J27" i="2" s="1"/>
  <c r="L27" i="2"/>
  <c r="F31" i="2"/>
  <c r="H29" i="2" s="1"/>
  <c r="F26" i="2"/>
  <c r="F27" i="2" s="1"/>
  <c r="H27" i="2"/>
  <c r="K83" i="10"/>
  <c r="O32" i="2" s="1"/>
  <c r="K53" i="10"/>
  <c r="K32" i="2" s="1"/>
  <c r="G30" i="2" l="1"/>
  <c r="G33" i="2" s="1"/>
  <c r="G34" i="2" s="1"/>
  <c r="K33" i="2"/>
  <c r="K34" i="2" s="1"/>
  <c r="O33" i="2"/>
  <c r="O34" i="2" s="1"/>
  <c r="S35" i="2" l="1"/>
</calcChain>
</file>

<file path=xl/sharedStrings.xml><?xml version="1.0" encoding="utf-8"?>
<sst xmlns="http://schemas.openxmlformats.org/spreadsheetml/2006/main" count="372" uniqueCount="225">
  <si>
    <t>Schule:</t>
  </si>
  <si>
    <t>Schulwochen:</t>
  </si>
  <si>
    <t>Name / Vorname:</t>
  </si>
  <si>
    <t>Geb.-Datum:</t>
  </si>
  <si>
    <t>bis</t>
  </si>
  <si>
    <t>Jahre</t>
  </si>
  <si>
    <t>Monate</t>
  </si>
  <si>
    <t>Tage</t>
  </si>
  <si>
    <t>Alter Effekt.</t>
  </si>
  <si>
    <t>Alter auf Beginn 1. Semester</t>
  </si>
  <si>
    <t>Alter auf Beginn 2. Semester</t>
  </si>
  <si>
    <t>Beginn des 2. Schulsemesters:</t>
  </si>
  <si>
    <t>von</t>
  </si>
  <si>
    <t>Alter Lehrkraft bestimmen:</t>
  </si>
  <si>
    <t>Beschäftigungs-
grad in %</t>
  </si>
  <si>
    <t>Die Schulleitung:</t>
  </si>
  <si>
    <t>Formularkopf</t>
  </si>
  <si>
    <t>ab 50. Altersjahr:</t>
  </si>
  <si>
    <t>ab 54. Altersjahr:</t>
  </si>
  <si>
    <t>ab 58. Altersjahr:</t>
  </si>
  <si>
    <t>Beginn des Schuljahres: (TT/MM/JJJJ):</t>
  </si>
  <si>
    <t>Individuelle Pensenbuchhaltung und Altersentlastungskonto (IPB-/AE-Konto)</t>
  </si>
  <si>
    <t>1. Sem.</t>
  </si>
  <si>
    <t>2. Sem.</t>
  </si>
  <si>
    <t>Datum</t>
  </si>
  <si>
    <t>Funktion</t>
  </si>
  <si>
    <t>Schulstufe</t>
  </si>
  <si>
    <t>Schulstufen / Auswahlkatalog</t>
  </si>
  <si>
    <t>Funktionen / Auswahlkatalog:</t>
  </si>
  <si>
    <t>Schulstufe:</t>
  </si>
  <si>
    <t>Automatische Texte</t>
  </si>
  <si>
    <t>Leer</t>
  </si>
  <si>
    <t>IPB nicht möglich</t>
  </si>
  <si>
    <t>Vollpensum/Jahr:</t>
  </si>
  <si>
    <t>Kein Anspruch</t>
  </si>
  <si>
    <t>nach alt:</t>
  </si>
  <si>
    <t>nach neu:</t>
  </si>
  <si>
    <t>Geb.-Datum vor 1.8.1946; Pflicht ohne AE eingeben:</t>
  </si>
  <si>
    <t>Anz. Tage</t>
  </si>
  <si>
    <t>Bei Unterricht:
Anz. Lektionen</t>
  </si>
  <si>
    <t>Kein Eintrag möglich</t>
  </si>
  <si>
    <t>Funktion:</t>
  </si>
  <si>
    <t>Teilanstellung Nr. 1</t>
  </si>
  <si>
    <t xml:space="preserve">Schulstufe: </t>
  </si>
  <si>
    <t>Bezug in %</t>
  </si>
  <si>
    <t>Die Lehrkraft:</t>
  </si>
  <si>
    <t>Teilanstellung Nr. 2</t>
  </si>
  <si>
    <t>Teilanstellung Nr. 4</t>
  </si>
  <si>
    <t>Teilanstellung Nr. 3</t>
  </si>
  <si>
    <t>Datum, Unterschrift:</t>
  </si>
  <si>
    <t>Beginn des Schuljahres:</t>
  </si>
  <si>
    <t>Zusätzliche Bezeichung:</t>
  </si>
  <si>
    <t>TA 1</t>
  </si>
  <si>
    <t>TA 2</t>
  </si>
  <si>
    <t>TA 3</t>
  </si>
  <si>
    <t>TA 4</t>
  </si>
  <si>
    <t>in Lektionen</t>
  </si>
  <si>
    <t>Beschäftigungsgrad in %</t>
  </si>
  <si>
    <t>Festlegung des Beschäftigungsgrades:</t>
  </si>
  <si>
    <t>Festlegung BG</t>
  </si>
  <si>
    <t>AE sammeln?</t>
  </si>
  <si>
    <t>AE Art (neu/Alt)</t>
  </si>
  <si>
    <t>Höhe der AE im 1. Sem.</t>
  </si>
  <si>
    <t>Höhe der AE im 2. Sem.</t>
  </si>
  <si>
    <t>Nach Neu: AE-Fakt. 1. Sem.</t>
  </si>
  <si>
    <t>Nach Neu: AE-Fakt. 2. Sem.</t>
  </si>
  <si>
    <t>Nach Alt: Funktion in %</t>
  </si>
  <si>
    <t>Nach Alt: Unterricht in Lektionen</t>
  </si>
  <si>
    <t xml:space="preserve">Nach Alt: Unterricht in BG % </t>
  </si>
  <si>
    <t>2.2b</t>
  </si>
  <si>
    <t>2.2a</t>
  </si>
  <si>
    <t xml:space="preserve">Effektiver AE-Faktor 1. Sem. </t>
  </si>
  <si>
    <t xml:space="preserve">Effektiver AE-Faktor 2. Sem. </t>
  </si>
  <si>
    <t xml:space="preserve">Grund </t>
  </si>
  <si>
    <t>1. Sem. (+/-)</t>
  </si>
  <si>
    <t>2. Sem. (+/-)</t>
  </si>
  <si>
    <t>Teilanstellungen</t>
  </si>
  <si>
    <t>Saldo Einzellektionen</t>
  </si>
  <si>
    <t>Liste der zusätzlich erteilten / ausgefallenen Einzellektionen (Gutschrift / Lastschrift +/-)</t>
  </si>
  <si>
    <t>Datum und Unterschrift:</t>
  </si>
  <si>
    <t xml:space="preserve">Datum und Unterschrift: </t>
  </si>
  <si>
    <t>Zusätzliche Bezeichnung:</t>
  </si>
  <si>
    <t>Teilanstellung Nr. 1: Total Bezug Altersentlastung in Prozent</t>
  </si>
  <si>
    <t>Teilanstellung Nr. 2: Total Bezug Altersentlastung in Prozent</t>
  </si>
  <si>
    <t>Teilanstellung Nr. 3: Total Bezug Altersentlastung in Prozent</t>
  </si>
  <si>
    <t>Teilanstellung Nr. 4: Total Bezug Altersentlastung in Prozent</t>
  </si>
  <si>
    <t>Daten der Teilanstellung(en)</t>
  </si>
  <si>
    <t>Dieses Formular ist jährlich von der Schulleitung und 
von der Lehrkraft zu unterschreiben!</t>
  </si>
  <si>
    <t>Ein-/Ausbuchungen inkl. Altersentlastung</t>
  </si>
  <si>
    <t xml:space="preserve">Bezug der Altersentlastung </t>
  </si>
  <si>
    <t>Dieses Formular ist jährlich von der Schulleitung und von der Lehrkraft zu unterschreiben. Die Richtigkeit bestätigen:</t>
  </si>
  <si>
    <t>Die Richtigkeit des IPB-/AE-Kontos bestätigen:</t>
  </si>
  <si>
    <t>AE nicht ausbezahlt</t>
  </si>
  <si>
    <t>AE im Gehalt integriert</t>
  </si>
  <si>
    <t>1.5b</t>
  </si>
  <si>
    <t>BG &lt;20%</t>
  </si>
  <si>
    <t>Bedingung 1</t>
  </si>
  <si>
    <t>Bedingung 2</t>
  </si>
  <si>
    <t>Bedingung 3</t>
  </si>
  <si>
    <t>Bedingung 4</t>
  </si>
  <si>
    <t>Bedingung 5</t>
  </si>
  <si>
    <t>Bedingung 6</t>
  </si>
  <si>
    <t>TOTAL</t>
  </si>
  <si>
    <t>Zeile 2.7 "Effektiv besold. BG*</t>
  </si>
  <si>
    <t>Anleitung zum Formular individuelle Pensenbuchhaltung und Altersentlastungskonto (IPB-/AE-Konto)</t>
  </si>
  <si>
    <t>Allgemeine
Informationen:</t>
  </si>
  <si>
    <t>Daten der Teilanstellung(en):</t>
  </si>
  <si>
    <t>Die Angaben sind korrekt anzuwählen. Die Felder dürfen nicht leer sein.</t>
  </si>
  <si>
    <t>Erfassen Sie hier die Schulwochenzahl Ihrer Schule.</t>
  </si>
  <si>
    <t>Faktor für die Altersentlastung:</t>
  </si>
  <si>
    <t>Einzellektionen (gem. sep. Blatt):</t>
  </si>
  <si>
    <t>Bezug Altersentlastung (gem. sep. Blatt):</t>
  </si>
  <si>
    <t xml:space="preserve">Dieses Feld entspricht dem Pflichtpensum der jeweiligen Schule. </t>
  </si>
  <si>
    <t>Abteilung Personaldienstleistungen (APD)</t>
  </si>
  <si>
    <t>Zeile 1.1 bis 1.2:</t>
  </si>
  <si>
    <t>1.3 Art der Anstellung:</t>
  </si>
  <si>
    <t>1.6 Schulwochen:</t>
  </si>
  <si>
    <t>2.2b BG in % (...):</t>
  </si>
  <si>
    <t>&gt;&gt;&gt; WICHTIG: Anspruch auf die AE nach alter Regelung. Melden Sie bitte der zuständigen Gehaltsauszahlungsstelle den Beschäftigungsgrad der Zeile 2.7 "Effektiv besoldeter Beschäftigungsgrad".  
Die Zeile 2.3 ist nicht anzupassen.&lt;&lt;&lt;</t>
  </si>
  <si>
    <t>AE-Sätze</t>
  </si>
  <si>
    <t>BMS und FMS</t>
  </si>
  <si>
    <t>Effektiver AE-Faktor 1.+2. Sem. Durchschn.</t>
  </si>
  <si>
    <t>in Prozent:</t>
  </si>
  <si>
    <t>Anzahl Einzel-
lektionen:</t>
  </si>
  <si>
    <t>3.1 Saldo IPB und AE-Konto:</t>
  </si>
  <si>
    <t>Berufsfachschule</t>
  </si>
  <si>
    <t>3.2 Guthaben entspricht...</t>
  </si>
  <si>
    <t>3.3 Gutaben IPB- und AE-Konto Total:</t>
  </si>
  <si>
    <t>Saldo IPB und AE-Konto pro TA
Übertrag auf das nächste Schuljahr):</t>
  </si>
  <si>
    <t>Das Guthaben der Teilanstellung wird automatisch in Lektionen oder Tage umgerechnet und ausgewiesen.</t>
  </si>
  <si>
    <t>Beginn des Schuljahres / 
Geb.-Datum:</t>
  </si>
  <si>
    <t>2.1 Faktor für die Altersent-lastung:</t>
  </si>
  <si>
    <t>Erfassen Sie bitte den Bezug der Altersentlastung in der Tabelle "Bezug Altersentlastung" genau. Mehrere Bezüge dürfen nicht zusammengezählt werden.</t>
  </si>
  <si>
    <t>Geb.-Datum (TT/MM/JJJJ):</t>
  </si>
  <si>
    <t>Anzahl Tage:</t>
  </si>
  <si>
    <t>Wochen- bzw. Einzellektionen</t>
  </si>
  <si>
    <t>Hinweis: dieser autom. Text wird ab dem 1. August 2010 nicht mehr benötigt.</t>
  </si>
  <si>
    <t>Gymnasien und  BME</t>
  </si>
  <si>
    <t>Guthaben IPB- und AE-Konto Total (max. Limite +50% / -8%):</t>
  </si>
  <si>
    <t>Summe aller Teilanstellungen. Das Guthaben darf die Limite von +50 / -8% nicht überschreiten.</t>
  </si>
  <si>
    <t>Übertrag aus dem Vorjahr:</t>
  </si>
  <si>
    <t xml:space="preserve"> </t>
  </si>
  <si>
    <t xml:space="preserve">Schulleitung (in %) </t>
  </si>
  <si>
    <r>
      <t xml:space="preserve">Text / Bemerkung
</t>
    </r>
    <r>
      <rPr>
        <sz val="8"/>
        <rFont val="Arial"/>
        <family val="2"/>
      </rPr>
      <t>(Bei SL- und SA-Funktion: 1 Woche = 7 Tage; d.h. Samstag und Sonntag sind auch zu erfassen).</t>
    </r>
  </si>
  <si>
    <t xml:space="preserve">Bezug der Altersentlastung als Urlaub </t>
  </si>
  <si>
    <t xml:space="preserve">KG, Volksschule </t>
  </si>
  <si>
    <t>Pool für Spezialaufgaben (in %)</t>
  </si>
  <si>
    <t>Schulleitung ohne AE</t>
  </si>
  <si>
    <t>Schulleitung mit AE</t>
  </si>
  <si>
    <t>Pool für Spezialaufgaben ohne AE</t>
  </si>
  <si>
    <t>Pool für Spezialaufgaben mit AE</t>
  </si>
  <si>
    <t>Funktion Summe</t>
  </si>
  <si>
    <t xml:space="preserve">Komp. AE </t>
  </si>
  <si>
    <r>
      <t>Pflichtpensum II:</t>
    </r>
    <r>
      <rPr>
        <sz val="7"/>
        <color indexed="10"/>
        <rFont val="Arial"/>
        <family val="2"/>
      </rPr>
      <t xml:space="preserve"> Geb. Datum vor 1.8.1946 =&gt; -2 Lektionen</t>
    </r>
  </si>
  <si>
    <t>1.5 Pflichtpensum:</t>
  </si>
  <si>
    <t>Alter:</t>
  </si>
  <si>
    <t xml:space="preserve">Der Saldo aus dem Vorjahr ist hier einzutragen (Zeile 3.1 des Formulars aus dem Vorjahr). </t>
  </si>
  <si>
    <t>Unterricht (in Lekt.)</t>
  </si>
  <si>
    <t>Klassenlehrkraft (in %)</t>
  </si>
  <si>
    <t>Klassenlehrkraft ohne AE</t>
  </si>
  <si>
    <t>Klassenlehrkraft mit AE</t>
  </si>
  <si>
    <t>Funktion Prozentanstellungen mit oder ohne AE</t>
  </si>
  <si>
    <r>
      <t xml:space="preserve">Funktion / AE berechtigt oder nicht </t>
    </r>
    <r>
      <rPr>
        <b/>
        <sz val="9"/>
        <color theme="3" tint="0.39997558519241921"/>
        <rFont val="Arial"/>
        <family val="2"/>
      </rPr>
      <t>(Funktion Prozentanstellungen mit oder ohne AE)</t>
    </r>
  </si>
  <si>
    <t>Unterricht, Schulleitung und Pool für Spezialaufgaben Klassenlehrerfunktion:</t>
  </si>
  <si>
    <t>SL-, PSA- und KL-Funktion:
(1 Woche = 7 Tage)</t>
  </si>
  <si>
    <t xml:space="preserve">Pflichtpensum bzw. Stunden bei Funktionen (42H): </t>
  </si>
  <si>
    <t>Persnr - Anstellungs-Nr. SAP:</t>
  </si>
  <si>
    <t>Pers.-ID.:</t>
  </si>
  <si>
    <t xml:space="preserve"> = Werte manuell auf 0! - 30.4.25 / GZU</t>
  </si>
  <si>
    <r>
      <t xml:space="preserve">Guthaben entspricht (Anz. Einzellektionen oder Anzahl </t>
    </r>
    <r>
      <rPr>
        <b/>
        <sz val="7"/>
        <color theme="1"/>
        <rFont val="Arial"/>
        <family val="2"/>
      </rPr>
      <t>Tage</t>
    </r>
    <r>
      <rPr>
        <b/>
        <sz val="7"/>
        <color indexed="8"/>
        <rFont val="Arial"/>
        <family val="2"/>
      </rPr>
      <t>):</t>
    </r>
  </si>
  <si>
    <t>Art der Anstellung:</t>
  </si>
  <si>
    <t xml:space="preserve">Für Funktionen in der Schulleitung (SL),dem Pool für Spezialaufgaben (PSA) sowie der Klassen-lehrerfunktion (KL) können in der IPB keine Beschäftigungsgradprozente angesammelt werden. Eine Äufnung und Kompensation der Altersentlastung kann aber auch für diese Funktionen erfolgen. </t>
  </si>
  <si>
    <r>
      <t xml:space="preserve">Anhand des Geburtsdatums und der Angabe über den Beginn des Schuljahres wird das Alter der Lehrkraft und die gültige Altersentlastung bestimmt </t>
    </r>
    <r>
      <rPr>
        <sz val="9"/>
        <color indexed="10"/>
        <rFont val="Arial"/>
        <family val="2"/>
      </rPr>
      <t>.</t>
    </r>
    <r>
      <rPr>
        <sz val="9"/>
        <color indexed="8"/>
        <rFont val="Arial"/>
        <family val="2"/>
      </rPr>
      <t xml:space="preserve">
</t>
    </r>
  </si>
  <si>
    <t>Ein-/Ausbuchungen</t>
  </si>
  <si>
    <t>Aufgrund des Geburtsdatums und der Angabe über den Beginn des Schuljahres wird das Alter der Lehrkraft sowie die gültige Altersentlastung (AE) bestimmt. Folgende AE-Faktoren sind möglich:</t>
  </si>
  <si>
    <t>Bern, Mai 2025</t>
  </si>
  <si>
    <t>Zwischen der Gehaltszahlung (Meldung auf der Pensenmeldung) und dem Formular IPB und AE-Konto besteht ein direkter Zusammenhang. Alle Änderungen beim Beschäftigungsgrad müssen via Pensenmeldung gemeldet und gleichzeitig im Formular "IPB-und AE-Konto" nachgetragen werden. Dies betrifft auch alle rückwirkenden Pensenänderungen.</t>
  </si>
  <si>
    <t>1.4 Persnr. - Anstellungsnummer SAP</t>
  </si>
  <si>
    <r>
      <rPr>
        <b/>
        <sz val="7"/>
        <color rgb="FF00B0F0"/>
        <rFont val="Arial"/>
        <family val="2"/>
      </rPr>
      <t>Besoldeter BG in Lektionen bzw. BG-%</t>
    </r>
    <r>
      <rPr>
        <sz val="7"/>
        <color indexed="8"/>
        <rFont val="Arial"/>
        <family val="2"/>
      </rPr>
      <t xml:space="preserve"> </t>
    </r>
    <r>
      <rPr>
        <strike/>
        <sz val="7"/>
        <color rgb="FF000000"/>
        <rFont val="Arial"/>
        <family val="2"/>
      </rPr>
      <t>Differenz Zeile 2.2 - 2.3:</t>
    </r>
  </si>
  <si>
    <t>Total Anspruch (Total Ziffer 2.2 und 2.3)</t>
  </si>
  <si>
    <t>Erteilte Lektionenzahl :</t>
  </si>
  <si>
    <t>oder BG in %: SL/PSA/KL:</t>
  </si>
  <si>
    <t xml:space="preserve">Effektiv besoldeter Beschäftigungsgrad (Differenz Ziffer 2.4 bis 2.8): </t>
  </si>
  <si>
    <r>
      <t>IPB-Gutschrift - Bitte Kommentar unten</t>
    </r>
    <r>
      <rPr>
        <sz val="7"/>
        <color rgb="FFFF0000"/>
        <rFont val="Arial"/>
        <family val="2"/>
      </rPr>
      <t xml:space="preserve"> *</t>
    </r>
    <r>
      <rPr>
        <sz val="7"/>
        <color theme="1"/>
        <rFont val="Arial"/>
        <family val="2"/>
      </rPr>
      <t xml:space="preserve"> zur Buchung beachten:</t>
    </r>
  </si>
  <si>
    <r>
      <t>IPB-Bezug - Bitte Kommentar unter</t>
    </r>
    <r>
      <rPr>
        <sz val="7"/>
        <color rgb="FFFF0000"/>
        <rFont val="Arial"/>
        <family val="2"/>
      </rPr>
      <t xml:space="preserve"> *</t>
    </r>
    <r>
      <rPr>
        <sz val="7"/>
        <color theme="1"/>
        <rFont val="Arial"/>
        <family val="2"/>
      </rPr>
      <t xml:space="preserve"> zur Buchung beachten:</t>
    </r>
  </si>
  <si>
    <r>
      <t>Äufnung AE über Aktivierung der Checkbox (Lekt. bzw. BG-%) - Bitte Kommentar unter</t>
    </r>
    <r>
      <rPr>
        <sz val="7"/>
        <color rgb="FFFF0000"/>
        <rFont val="Arial"/>
        <family val="2"/>
      </rPr>
      <t xml:space="preserve"> *</t>
    </r>
    <r>
      <rPr>
        <sz val="7"/>
        <color theme="1"/>
        <rFont val="Arial"/>
        <family val="2"/>
      </rPr>
      <t xml:space="preserve"> zur Buchung beachten: </t>
    </r>
  </si>
  <si>
    <t>Total IPB-Zu-/Abnahme pro Semester (Total Ziff. 2.5, 2.6, 2.8, 2.10)</t>
  </si>
  <si>
    <t>Total IPB-Zu-/Abnahme im Schuljahr (Durchschnitt Ziffer 2.11)</t>
  </si>
  <si>
    <t xml:space="preserve">Die Entschädigung erfolgt in Lektionen oder in BG-Prozent. </t>
  </si>
  <si>
    <t>2.2a Erteilte Lektionenzahl:</t>
  </si>
  <si>
    <r>
      <t xml:space="preserve">Hier erfassen Sie für Anstellungen aus dem Schulleitungspool, dem Pool für Spezialaufgaben oder als Klassenlehrkraft den effektiven </t>
    </r>
    <r>
      <rPr>
        <b/>
        <sz val="9"/>
        <rFont val="Arial"/>
        <family val="2"/>
      </rPr>
      <t>Beschäftigungsgrad in Prozent.</t>
    </r>
  </si>
  <si>
    <t>Anteil Altersentlastung (AE)</t>
  </si>
  <si>
    <t>2.3 Anteil Altersentlastung (AE)</t>
  </si>
  <si>
    <t>2.4 Total Anspruch</t>
  </si>
  <si>
    <t xml:space="preserve">Bei Personen mit einem Anspruch auf AE berechnet das Formular den zur Eingabe in der Ziffer 2.2a bzw. 2.2b entsprechenden AE-Anteil automatisch.  </t>
  </si>
  <si>
    <t xml:space="preserve">Hier wird die Lohnzahlung (bei Personen mit Anspruch auf AE inkl. dem AE-Anteil) vor einer IPB-Gutschrift bzw. einem IPB-Bezug angezeigt. </t>
  </si>
  <si>
    <t>2.5 IPB-Gutschrift</t>
  </si>
  <si>
    <t>Hier wird die Gutschrift in die IPB erfasst (in Wochenlektionen bzw. BG-%). In der Spalte "Beschäftigungsgrad in %" wird der Wert als Negativbuchung angezeigt, da eine Gutschrift in die IPB den besoldeten Beschäftigungsgrad (Ziffer 2.9) entsprechend reduziert! Ab der Ziffer "2.11 Total IPB-Zu-/Abnahme pro Semester wird die Buchung selbstverständlich als Gutschrift berücksichtigt.</t>
  </si>
  <si>
    <r>
      <rPr>
        <sz val="7"/>
        <color rgb="FFFF0000"/>
        <rFont val="Arial"/>
        <family val="2"/>
      </rPr>
      <t xml:space="preserve">* </t>
    </r>
    <r>
      <rPr>
        <b/>
        <sz val="7"/>
        <color theme="1"/>
        <rFont val="Arial"/>
        <family val="2"/>
      </rPr>
      <t xml:space="preserve">IPB-Gutschriften </t>
    </r>
    <r>
      <rPr>
        <sz val="7"/>
        <color theme="1"/>
        <rFont val="Arial"/>
        <family val="2"/>
      </rPr>
      <t xml:space="preserve">erfassen Sie wie in der ePM </t>
    </r>
    <r>
      <rPr>
        <b/>
        <sz val="7"/>
        <color theme="1"/>
        <rFont val="Arial"/>
        <family val="2"/>
      </rPr>
      <t>ohne Vorzeichen!</t>
    </r>
    <r>
      <rPr>
        <sz val="7"/>
        <color theme="1"/>
        <rFont val="Arial"/>
        <family val="2"/>
      </rPr>
      <t xml:space="preserve"> In den Spalten "Beschäftigungsgrad in %" der </t>
    </r>
    <r>
      <rPr>
        <b/>
        <sz val="7"/>
        <color theme="1"/>
        <rFont val="Arial"/>
        <family val="2"/>
      </rPr>
      <t>Ziffer</t>
    </r>
    <r>
      <rPr>
        <sz val="7"/>
        <color theme="1"/>
        <rFont val="Arial"/>
        <family val="2"/>
      </rPr>
      <t xml:space="preserve"> </t>
    </r>
    <r>
      <rPr>
        <b/>
        <sz val="7"/>
        <color theme="1"/>
        <rFont val="Arial"/>
        <family val="2"/>
      </rPr>
      <t>2.5</t>
    </r>
    <r>
      <rPr>
        <sz val="7"/>
        <color theme="1"/>
        <rFont val="Arial"/>
        <family val="2"/>
      </rPr>
      <t xml:space="preserve"> wird die Buchung aber als Negativwert angezeigt, da eine IPB-Gutschrift den Wert der Ziffer "2.9 Effektiv besoldeter Beschäftigungsgrad" entsprechend reduziert. Letzteres gilt auch für sämtliche Spalten der </t>
    </r>
    <r>
      <rPr>
        <b/>
        <sz val="7"/>
        <color theme="1"/>
        <rFont val="Arial"/>
        <family val="2"/>
      </rPr>
      <t>Ziffer "2.8</t>
    </r>
    <r>
      <rPr>
        <sz val="7"/>
        <color theme="1"/>
        <rFont val="Arial"/>
        <family val="2"/>
      </rPr>
      <t xml:space="preserve"> Äufnung AE über Aktivierung der Checkbox". Ab der Ziffer "2.11 Total IPB-Zu-/Abnahme pro Semester" werden die Werte als Gutschrift berücksichtigt. Für I</t>
    </r>
    <r>
      <rPr>
        <b/>
        <sz val="7"/>
        <color theme="1"/>
        <rFont val="Arial"/>
        <family val="2"/>
      </rPr>
      <t>PB-Bezüge</t>
    </r>
    <r>
      <rPr>
        <sz val="7"/>
        <color theme="1"/>
        <rFont val="Arial"/>
        <family val="2"/>
      </rPr>
      <t xml:space="preserve"> (</t>
    </r>
    <r>
      <rPr>
        <b/>
        <sz val="7"/>
        <color theme="1"/>
        <rFont val="Arial"/>
        <family val="2"/>
      </rPr>
      <t>Ziffer 2.6)</t>
    </r>
    <r>
      <rPr>
        <sz val="7"/>
        <color theme="1"/>
        <rFont val="Arial"/>
        <family val="2"/>
      </rPr>
      <t xml:space="preserve"> gilt sinngemäss das Umgekehrte, des oben Erwähnten!</t>
    </r>
  </si>
  <si>
    <t>2.6 IPB-Bezug</t>
  </si>
  <si>
    <t>Hier kann ein IPB-Bezug erfasst werden. In der Spalte "Beschäftigungsgrad in %" wird der Wert als Positivbuchung angezeigt. Der IPB-Bezug erhöht den Wert in Ziffer "2.9 Effektiv besoldeter Beschäftigungsgrad" entsprechend. Da es sich um eine Abnahme von IPB-Guthaben handelt, wird der Bezug ab Ziffer "2.11 Total IPB-Zu-/Abnahme pro Semester" als Belastung berücksichtigt.</t>
  </si>
  <si>
    <t xml:space="preserve">Soll bei Personen mit Anspruch auf AE nur die AE geäufnet werden, kann dies wie in der ePM durch Aktivierung der Checkbox erfolgen. </t>
  </si>
  <si>
    <t>2.7 Altersentlastung sammeln (Ja? - Checkbox)</t>
  </si>
  <si>
    <t>2.8 Äufnung AE über Aktivierung der Checkbox</t>
  </si>
  <si>
    <r>
      <t xml:space="preserve">Sofern bei Personen mit Anspruch auf eine AE die AE-Checkbox unter Ziffer 2.7 aktiviert worden ist, erfolgt hier die Berechnung der AE-Gutschrift (s. auch Hinweis zu Ziffer 2.5. 
</t>
    </r>
    <r>
      <rPr>
        <b/>
        <sz val="9"/>
        <color rgb="FF000000"/>
        <rFont val="Arial"/>
        <family val="2"/>
      </rPr>
      <t>ACHTUNG:</t>
    </r>
    <r>
      <rPr>
        <sz val="9"/>
        <color indexed="8"/>
        <rFont val="Arial"/>
        <family val="2"/>
      </rPr>
      <t xml:space="preserve"> Wie in der ePM ist eine gleichzeitige Eingabe in den Ziffern 2.5 / 2.6 sowie die Aktivierung der Checkbox nicht möglich. Erfolgt im betreffenden Semester bereits eine Eingabe unter den eben erwähnten Ziffern, übersteuert diese eine Aktivierung der Checkbox. I</t>
    </r>
    <r>
      <rPr>
        <b/>
        <sz val="9"/>
        <color rgb="FF000000"/>
        <rFont val="Arial"/>
        <family val="2"/>
      </rPr>
      <t>n den Spalten "Wochen bzw. Einzellektionen" sowie  "Beschäftigungsgrad in %" erfolgen im betreffenden Semester keine Berechnungen.</t>
    </r>
    <r>
      <rPr>
        <sz val="9"/>
        <color indexed="8"/>
        <rFont val="Arial"/>
        <family val="2"/>
      </rPr>
      <t xml:space="preserve"> Im Lektionenfeld erscheint zudem eine</t>
    </r>
    <r>
      <rPr>
        <sz val="9"/>
        <color theme="1"/>
        <rFont val="Arial"/>
        <family val="2"/>
      </rPr>
      <t xml:space="preserve"> Notiz "s. Notiz Feld AB"</t>
    </r>
    <r>
      <rPr>
        <sz val="9"/>
        <color indexed="8"/>
        <rFont val="Arial"/>
        <family val="2"/>
      </rPr>
      <t xml:space="preserve"> und </t>
    </r>
    <r>
      <rPr>
        <b/>
        <sz val="9"/>
        <color rgb="FF00B0F0"/>
        <rFont val="Arial"/>
        <family val="2"/>
      </rPr>
      <t>das Feld färbt sich gleichzeitig blau ein.</t>
    </r>
    <r>
      <rPr>
        <sz val="9"/>
        <color indexed="8"/>
        <rFont val="Arial"/>
        <family val="2"/>
      </rPr>
      <t xml:space="preserve"> Gleichen Sie in einem solchen Fall die Eingaben mit jenen in der ePM ab!    </t>
    </r>
  </si>
  <si>
    <t>2.9 Effektiv besoldeter Beschäftigungsgrad</t>
  </si>
  <si>
    <t>Hier wird der besoldete Beschäftigungsgrad angezeigt. Dieser sollte mit dem entsprechenden Wert in der ePM übereinstimmen.</t>
  </si>
  <si>
    <t xml:space="preserve">Zusätzliche Einsätze als Stellvertretung können in der Tabelle "Einzellektionen erfassen" erfasst werden. Das gleiche gilt für ausgefallene Lektionen. Der Saldo der Einzellektionen pro Semester wird im Hauptformular automatisch übernommen. </t>
  </si>
  <si>
    <t>2.10 Einzellektionen:</t>
  </si>
  <si>
    <t xml:space="preserve">In dieser Spalte werden die Buchungen aus den Ziffern 2.5, 2.6, 2.8 und 2.10 totalisiert (nur BG-%). Betreffend Vorzeichen s. auch entsprechende Bemerkungen unter den entsprechenden Ziffern. </t>
  </si>
  <si>
    <t>2.11 Total IPB-Zu-/Abnahme pro Semester:</t>
  </si>
  <si>
    <t>2.12 Durchschnitt im Jahr:</t>
  </si>
  <si>
    <t xml:space="preserve">Mittelwert der Semestertotale aus Ziffer 2.11. </t>
  </si>
  <si>
    <t>2.13 Übertrag aus dem Vorjahr:</t>
  </si>
  <si>
    <t>2.14 Bezug Altersentlastung:</t>
  </si>
  <si>
    <t>Unterricht:</t>
  </si>
  <si>
    <r>
      <t xml:space="preserve">Hier sind die effektiv im Semester </t>
    </r>
    <r>
      <rPr>
        <b/>
        <sz val="9"/>
        <color rgb="FF000000"/>
        <rFont val="Arial"/>
        <family val="2"/>
      </rPr>
      <t>erteilten Wochenlektionen</t>
    </r>
    <r>
      <rPr>
        <sz val="9"/>
        <color indexed="8"/>
        <rFont val="Arial"/>
        <family val="2"/>
      </rPr>
      <t xml:space="preserve"> der jeweiligen Teilanstellung zu er-fassen. </t>
    </r>
  </si>
  <si>
    <t>Hier ist die Personalnummer (Persnr = Anstellungsnummer SAP) zu erfassen.</t>
  </si>
  <si>
    <r>
      <t xml:space="preserve">Achtung: Wenn bei Personen mit AE die AE-Checkbox aktiviert wird und gleichzeitig Eingaben in der Ziffer 2.5 oder 2.6 erfasst worden sind, erfolgt in der Spalte </t>
    </r>
    <r>
      <rPr>
        <b/>
        <u/>
        <sz val="8"/>
        <color rgb="FFFF0000"/>
        <rFont val="Arial"/>
        <family val="2"/>
      </rPr>
      <t>"Beschäftigungsgrad in %"</t>
    </r>
    <r>
      <rPr>
        <b/>
        <sz val="8"/>
        <rFont val="Arial"/>
        <family val="2"/>
      </rPr>
      <t xml:space="preserve"> der Ziffer 2.8 </t>
    </r>
    <r>
      <rPr>
        <b/>
        <u/>
        <sz val="8"/>
        <color rgb="FFFF0000"/>
        <rFont val="Arial"/>
        <family val="2"/>
      </rPr>
      <t>keine Berechnung.</t>
    </r>
    <r>
      <rPr>
        <b/>
        <sz val="8"/>
        <rFont val="Arial"/>
        <family val="2"/>
      </rPr>
      <t xml:space="preserve"> Eine Kombination beider Eingaben ist auch in der ePM nicht möglich! Gleichen Sie die Eingaben des Formulars mit den Eingaben in der ePM ab, die Eingaben müssen übereinstimmen!  </t>
    </r>
  </si>
  <si>
    <t>Summe der Zeilen 2.12 bis 2.14. Der Saldo ist auf das nächste Schuljahr zu übertragen.</t>
  </si>
  <si>
    <t>Version ab 1. August 2025 (v1)</t>
  </si>
  <si>
    <t xml:space="preserve">Grundsätzlich ist das offizielle Formular der Bildungs- und Kultrudirektion zu verwenden. 	
Auf dem Formular sind alle gelb markierten Felder vollständig auszufüllen. Nur so kann gewährleistet werden, dass die Berechnungen stimmen.
</t>
  </si>
  <si>
    <t>Altersentlastung sammeln (nur möglich, wenn 2.5 bzw. 2.6 leer!)?:</t>
  </si>
  <si>
    <t>Die Schulleitung (Für Konti von Schulleitungsfunktionen: die zuständige Anstellungsbehörde):</t>
  </si>
  <si>
    <t>Die Lehrkraft (Für Konti von Schulleitungsfunktionen: die Schulleitung):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</si>
</sst>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"/>
    <numFmt numFmtId="166" formatCode="dd/mm/yy;@"/>
  </numFmts>
  <fonts count="52" x14ac:knownFonts="1">
    <font>
      <sz val="10"/>
      <name val="Arial"/>
    </font>
    <font>
      <sz val="8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  <font>
      <b/>
      <sz val="7"/>
      <color indexed="8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10"/>
      <name val="Arial"/>
      <family val="2"/>
    </font>
    <font>
      <i/>
      <sz val="9"/>
      <color indexed="8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i/>
      <sz val="7"/>
      <color indexed="8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trike/>
      <sz val="9"/>
      <name val="Arial"/>
      <family val="2"/>
    </font>
    <font>
      <sz val="8"/>
      <color indexed="13"/>
      <name val="Arial"/>
      <family val="2"/>
    </font>
    <font>
      <strike/>
      <sz val="9"/>
      <color indexed="8"/>
      <name val="Arial"/>
      <family val="2"/>
    </font>
    <font>
      <sz val="7"/>
      <color indexed="10"/>
      <name val="Arial"/>
      <family val="2"/>
    </font>
    <font>
      <sz val="8"/>
      <color theme="5"/>
      <name val="Arial"/>
      <family val="2"/>
    </font>
    <font>
      <sz val="8"/>
      <color theme="3" tint="0.39997558519241921"/>
      <name val="Arial"/>
      <family val="2"/>
    </font>
    <font>
      <sz val="9"/>
      <color theme="3" tint="0.39997558519241921"/>
      <name val="Arial"/>
      <family val="2"/>
    </font>
    <font>
      <b/>
      <sz val="9"/>
      <color theme="3" tint="0.39997558519241921"/>
      <name val="Arial"/>
      <family val="2"/>
    </font>
    <font>
      <sz val="9"/>
      <color theme="4"/>
      <name val="Arial"/>
      <family val="2"/>
    </font>
    <font>
      <b/>
      <i/>
      <sz val="8"/>
      <color rgb="FFFF0000"/>
      <name val="Arial"/>
      <family val="2"/>
    </font>
    <font>
      <sz val="8"/>
      <color rgb="FF000000"/>
      <name val="Tahoma"/>
      <family val="2"/>
    </font>
    <font>
      <sz val="8"/>
      <color rgb="FF00B050"/>
      <name val="Arial"/>
      <family val="2"/>
    </font>
    <font>
      <b/>
      <sz val="8"/>
      <color rgb="FFFF0000"/>
      <name val="Arial"/>
      <family val="2"/>
    </font>
    <font>
      <b/>
      <u/>
      <sz val="8"/>
      <color rgb="FFFF0000"/>
      <name val="Arial"/>
      <family val="2"/>
    </font>
    <font>
      <b/>
      <sz val="7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rgb="FF000000"/>
      <name val="Arial"/>
      <family val="2"/>
    </font>
    <font>
      <b/>
      <sz val="7"/>
      <color rgb="FF00B0F0"/>
      <name val="Arial"/>
      <family val="2"/>
    </font>
    <font>
      <strike/>
      <sz val="7"/>
      <color rgb="FF000000"/>
      <name val="Arial"/>
      <family val="2"/>
    </font>
    <font>
      <b/>
      <sz val="8"/>
      <color rgb="FF00B0F0"/>
      <name val="Arial"/>
      <family val="2"/>
    </font>
    <font>
      <b/>
      <sz val="8"/>
      <color theme="5"/>
      <name val="Arial"/>
      <family val="2"/>
    </font>
    <font>
      <sz val="7"/>
      <color rgb="FFFF0000"/>
      <name val="Arial"/>
      <family val="2"/>
    </font>
    <font>
      <sz val="9"/>
      <color theme="1"/>
      <name val="Arial"/>
      <family val="2"/>
    </font>
    <font>
      <b/>
      <sz val="9"/>
      <color rgb="FF00B0F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95">
    <xf numFmtId="0" fontId="0" fillId="0" borderId="0" xfId="0"/>
    <xf numFmtId="0" fontId="6" fillId="0" borderId="0" xfId="0" applyFont="1" applyBorder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left" vertical="top"/>
    </xf>
    <xf numFmtId="2" fontId="11" fillId="2" borderId="1" xfId="0" applyNumberFormat="1" applyFont="1" applyFill="1" applyBorder="1" applyProtection="1">
      <protection locked="0"/>
    </xf>
    <xf numFmtId="0" fontId="6" fillId="0" borderId="2" xfId="0" applyFont="1" applyBorder="1" applyAlignment="1" applyProtection="1">
      <alignment horizontal="left" vertical="top"/>
    </xf>
    <xf numFmtId="0" fontId="6" fillId="0" borderId="3" xfId="0" applyFont="1" applyBorder="1" applyAlignment="1" applyProtection="1">
      <alignment horizontal="left" vertical="top"/>
    </xf>
    <xf numFmtId="0" fontId="2" fillId="0" borderId="3" xfId="0" applyFont="1" applyFill="1" applyBorder="1" applyAlignment="1" applyProtection="1">
      <alignment horizontal="left" vertical="top"/>
    </xf>
    <xf numFmtId="0" fontId="2" fillId="0" borderId="2" xfId="0" applyFont="1" applyFill="1" applyBorder="1" applyAlignment="1" applyProtection="1">
      <alignment horizontal="left" vertical="top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/>
    <xf numFmtId="0" fontId="2" fillId="0" borderId="0" xfId="0" applyFont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14" fontId="6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14" fontId="6" fillId="0" borderId="0" xfId="0" applyNumberFormat="1" applyFont="1" applyFill="1" applyBorder="1" applyProtection="1"/>
    <xf numFmtId="0" fontId="2" fillId="0" borderId="0" xfId="0" applyFont="1" applyFill="1" applyBorder="1" applyProtection="1"/>
    <xf numFmtId="0" fontId="2" fillId="0" borderId="3" xfId="0" applyFont="1" applyBorder="1" applyProtection="1"/>
    <xf numFmtId="0" fontId="6" fillId="0" borderId="0" xfId="0" applyFont="1" applyBorder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top"/>
    </xf>
    <xf numFmtId="0" fontId="6" fillId="0" borderId="2" xfId="0" applyFont="1" applyBorder="1" applyAlignment="1" applyProtection="1">
      <alignment horizontal="center" vertical="top"/>
    </xf>
    <xf numFmtId="0" fontId="2" fillId="0" borderId="5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2" xfId="0" applyFont="1" applyFill="1" applyBorder="1" applyAlignment="1" applyProtection="1">
      <alignment horizontal="left"/>
    </xf>
    <xf numFmtId="0" fontId="2" fillId="0" borderId="3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 vertical="top"/>
    </xf>
    <xf numFmtId="0" fontId="13" fillId="0" borderId="6" xfId="0" applyFont="1" applyFill="1" applyBorder="1" applyAlignment="1" applyProtection="1">
      <alignment horizontal="center" vertical="top" wrapText="1"/>
    </xf>
    <xf numFmtId="0" fontId="13" fillId="0" borderId="7" xfId="0" applyFont="1" applyFill="1" applyBorder="1" applyAlignment="1" applyProtection="1">
      <alignment horizontal="center" vertical="top" wrapText="1"/>
    </xf>
    <xf numFmtId="0" fontId="13" fillId="0" borderId="8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right"/>
    </xf>
    <xf numFmtId="0" fontId="4" fillId="0" borderId="0" xfId="0" applyFont="1" applyProtection="1"/>
    <xf numFmtId="164" fontId="6" fillId="0" borderId="0" xfId="0" applyNumberFormat="1" applyFont="1" applyFill="1" applyBorder="1" applyProtection="1"/>
    <xf numFmtId="0" fontId="6" fillId="0" borderId="0" xfId="0" applyFont="1" applyProtection="1"/>
    <xf numFmtId="1" fontId="5" fillId="0" borderId="0" xfId="0" applyNumberFormat="1" applyFont="1" applyFill="1" applyBorder="1" applyProtection="1"/>
    <xf numFmtId="164" fontId="5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164" fontId="7" fillId="0" borderId="0" xfId="0" applyNumberFormat="1" applyFont="1" applyFill="1" applyBorder="1" applyProtection="1"/>
    <xf numFmtId="0" fontId="2" fillId="0" borderId="0" xfId="0" applyFont="1" applyBorder="1" applyAlignment="1" applyProtection="1">
      <alignment horizontal="left" wrapText="1"/>
    </xf>
    <xf numFmtId="0" fontId="2" fillId="0" borderId="9" xfId="0" applyFont="1" applyBorder="1" applyProtection="1"/>
    <xf numFmtId="164" fontId="7" fillId="0" borderId="9" xfId="0" applyNumberFormat="1" applyFont="1" applyFill="1" applyBorder="1" applyAlignment="1" applyProtection="1">
      <alignment horizontal="right"/>
    </xf>
    <xf numFmtId="0" fontId="2" fillId="0" borderId="9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 wrapText="1"/>
    </xf>
    <xf numFmtId="164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vertical="center"/>
    </xf>
    <xf numFmtId="164" fontId="7" fillId="0" borderId="0" xfId="0" applyNumberFormat="1" applyFont="1" applyFill="1" applyBorder="1" applyAlignment="1" applyProtection="1">
      <alignment horizontal="right"/>
    </xf>
    <xf numFmtId="0" fontId="8" fillId="0" borderId="0" xfId="0" applyFont="1" applyProtection="1"/>
    <xf numFmtId="0" fontId="1" fillId="0" borderId="0" xfId="0" applyFont="1" applyProtection="1"/>
    <xf numFmtId="0" fontId="8" fillId="0" borderId="0" xfId="0" applyFont="1" applyFill="1" applyAlignment="1" applyProtection="1"/>
    <xf numFmtId="0" fontId="6" fillId="0" borderId="0" xfId="0" applyFont="1" applyAlignment="1" applyProtection="1"/>
    <xf numFmtId="0" fontId="6" fillId="0" borderId="0" xfId="0" applyFont="1" applyBorder="1" applyProtection="1"/>
    <xf numFmtId="0" fontId="6" fillId="0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/>
    </xf>
    <xf numFmtId="0" fontId="8" fillId="0" borderId="10" xfId="0" applyFont="1" applyBorder="1" applyProtection="1"/>
    <xf numFmtId="0" fontId="8" fillId="0" borderId="11" xfId="0" applyFont="1" applyBorder="1" applyProtection="1"/>
    <xf numFmtId="0" fontId="8" fillId="0" borderId="10" xfId="0" applyFont="1" applyBorder="1" applyAlignment="1" applyProtection="1">
      <alignment horizontal="center"/>
    </xf>
    <xf numFmtId="0" fontId="8" fillId="0" borderId="11" xfId="0" applyFont="1" applyBorder="1" applyAlignment="1" applyProtection="1">
      <alignment horizontal="center"/>
    </xf>
    <xf numFmtId="2" fontId="1" fillId="0" borderId="10" xfId="0" applyNumberFormat="1" applyFont="1" applyBorder="1" applyAlignment="1" applyProtection="1">
      <alignment vertical="center"/>
    </xf>
    <xf numFmtId="2" fontId="1" fillId="0" borderId="1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1" fillId="0" borderId="9" xfId="0" applyFont="1" applyBorder="1" applyProtection="1"/>
    <xf numFmtId="0" fontId="1" fillId="0" borderId="0" xfId="0" applyFont="1" applyBorder="1" applyProtection="1"/>
    <xf numFmtId="166" fontId="1" fillId="0" borderId="12" xfId="0" applyNumberFormat="1" applyFont="1" applyBorder="1" applyProtection="1">
      <protection locked="0"/>
    </xf>
    <xf numFmtId="0" fontId="1" fillId="0" borderId="13" xfId="0" applyFont="1" applyBorder="1" applyAlignment="1" applyProtection="1">
      <alignment horizontal="left"/>
      <protection locked="0"/>
    </xf>
    <xf numFmtId="2" fontId="1" fillId="0" borderId="12" xfId="0" applyNumberFormat="1" applyFont="1" applyBorder="1" applyProtection="1">
      <protection locked="0"/>
    </xf>
    <xf numFmtId="2" fontId="1" fillId="0" borderId="13" xfId="0" applyNumberFormat="1" applyFont="1" applyBorder="1" applyProtection="1">
      <protection locked="0"/>
    </xf>
    <xf numFmtId="166" fontId="1" fillId="0" borderId="14" xfId="0" applyNumberFormat="1" applyFont="1" applyBorder="1" applyProtection="1">
      <protection locked="0"/>
    </xf>
    <xf numFmtId="0" fontId="1" fillId="0" borderId="15" xfId="0" applyFont="1" applyBorder="1" applyAlignment="1" applyProtection="1">
      <alignment horizontal="left"/>
      <protection locked="0"/>
    </xf>
    <xf numFmtId="2" fontId="1" fillId="0" borderId="14" xfId="0" applyNumberFormat="1" applyFont="1" applyBorder="1" applyProtection="1">
      <protection locked="0"/>
    </xf>
    <xf numFmtId="2" fontId="1" fillId="0" borderId="15" xfId="0" applyNumberFormat="1" applyFont="1" applyBorder="1" applyProtection="1">
      <protection locked="0"/>
    </xf>
    <xf numFmtId="166" fontId="1" fillId="0" borderId="16" xfId="0" applyNumberFormat="1" applyFont="1" applyBorder="1" applyProtection="1">
      <protection locked="0"/>
    </xf>
    <xf numFmtId="0" fontId="1" fillId="0" borderId="17" xfId="0" applyFont="1" applyBorder="1" applyAlignment="1" applyProtection="1">
      <alignment horizontal="left"/>
      <protection locked="0"/>
    </xf>
    <xf numFmtId="2" fontId="1" fillId="0" borderId="16" xfId="0" applyNumberFormat="1" applyFont="1" applyBorder="1" applyProtection="1">
      <protection locked="0"/>
    </xf>
    <xf numFmtId="2" fontId="1" fillId="0" borderId="17" xfId="0" applyNumberFormat="1" applyFont="1" applyBorder="1" applyProtection="1">
      <protection locked="0"/>
    </xf>
    <xf numFmtId="166" fontId="1" fillId="0" borderId="18" xfId="0" applyNumberFormat="1" applyFont="1" applyBorder="1" applyProtection="1">
      <protection locked="0"/>
    </xf>
    <xf numFmtId="0" fontId="1" fillId="0" borderId="19" xfId="0" applyFont="1" applyBorder="1" applyAlignment="1" applyProtection="1">
      <alignment horizontal="left"/>
      <protection locked="0"/>
    </xf>
    <xf numFmtId="2" fontId="1" fillId="0" borderId="18" xfId="0" applyNumberFormat="1" applyFont="1" applyBorder="1" applyProtection="1">
      <protection locked="0"/>
    </xf>
    <xf numFmtId="2" fontId="1" fillId="0" borderId="19" xfId="0" applyNumberFormat="1" applyFont="1" applyBorder="1" applyProtection="1">
      <protection locked="0"/>
    </xf>
    <xf numFmtId="0" fontId="9" fillId="4" borderId="0" xfId="0" applyFont="1" applyFill="1" applyAlignment="1" applyProtection="1"/>
    <xf numFmtId="0" fontId="4" fillId="4" borderId="0" xfId="0" applyFont="1" applyFill="1" applyProtection="1"/>
    <xf numFmtId="0" fontId="9" fillId="0" borderId="0" xfId="0" applyFont="1" applyProtection="1"/>
    <xf numFmtId="0" fontId="10" fillId="0" borderId="0" xfId="0" applyFont="1" applyAlignment="1" applyProtection="1"/>
    <xf numFmtId="0" fontId="10" fillId="0" borderId="0" xfId="0" applyFont="1" applyBorder="1" applyProtection="1"/>
    <xf numFmtId="14" fontId="10" fillId="3" borderId="0" xfId="0" applyNumberFormat="1" applyFont="1" applyFill="1" applyBorder="1" applyProtection="1"/>
    <xf numFmtId="0" fontId="4" fillId="0" borderId="0" xfId="0" applyFont="1" applyAlignment="1" applyProtection="1">
      <alignment horizontal="right"/>
    </xf>
    <xf numFmtId="0" fontId="10" fillId="0" borderId="1" xfId="0" applyFont="1" applyBorder="1" applyProtection="1"/>
    <xf numFmtId="14" fontId="10" fillId="0" borderId="1" xfId="0" applyNumberFormat="1" applyFont="1" applyFill="1" applyBorder="1" applyAlignment="1" applyProtection="1">
      <alignment horizontal="center"/>
    </xf>
    <xf numFmtId="14" fontId="10" fillId="0" borderId="1" xfId="0" applyNumberFormat="1" applyFont="1" applyFill="1" applyBorder="1" applyAlignment="1" applyProtection="1">
      <alignment horizontal="center" wrapText="1"/>
    </xf>
    <xf numFmtId="1" fontId="10" fillId="0" borderId="1" xfId="0" applyNumberFormat="1" applyFont="1" applyBorder="1" applyProtection="1"/>
    <xf numFmtId="1" fontId="11" fillId="0" borderId="1" xfId="0" applyNumberFormat="1" applyFont="1" applyFill="1" applyBorder="1" applyProtection="1"/>
    <xf numFmtId="0" fontId="4" fillId="0" borderId="0" xfId="0" applyFont="1" applyBorder="1" applyProtection="1"/>
    <xf numFmtId="0" fontId="4" fillId="0" borderId="9" xfId="0" applyFont="1" applyBorder="1" applyProtection="1"/>
    <xf numFmtId="14" fontId="11" fillId="2" borderId="1" xfId="0" applyNumberFormat="1" applyFont="1" applyFill="1" applyBorder="1" applyProtection="1">
      <protection locked="0"/>
    </xf>
    <xf numFmtId="0" fontId="4" fillId="3" borderId="0" xfId="0" applyFont="1" applyFill="1" applyProtection="1"/>
    <xf numFmtId="0" fontId="14" fillId="3" borderId="0" xfId="0" applyFont="1" applyFill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vertical="center"/>
    </xf>
    <xf numFmtId="0" fontId="8" fillId="3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7" fillId="0" borderId="0" xfId="0" applyFont="1" applyProtection="1"/>
    <xf numFmtId="0" fontId="18" fillId="0" borderId="0" xfId="0" applyFont="1" applyAlignment="1" applyProtection="1">
      <alignment wrapText="1"/>
    </xf>
    <xf numFmtId="0" fontId="18" fillId="0" borderId="0" xfId="0" applyFont="1" applyBorder="1" applyProtection="1"/>
    <xf numFmtId="0" fontId="16" fillId="0" borderId="0" xfId="0" applyFont="1" applyProtection="1"/>
    <xf numFmtId="0" fontId="19" fillId="0" borderId="0" xfId="0" applyFont="1" applyFill="1" applyProtection="1"/>
    <xf numFmtId="0" fontId="19" fillId="4" borderId="1" xfId="0" applyFont="1" applyFill="1" applyBorder="1" applyAlignment="1" applyProtection="1">
      <alignment horizontal="center"/>
    </xf>
    <xf numFmtId="0" fontId="19" fillId="5" borderId="0" xfId="0" applyFont="1" applyFill="1" applyBorder="1" applyAlignment="1" applyProtection="1">
      <alignment horizontal="center"/>
    </xf>
    <xf numFmtId="0" fontId="18" fillId="4" borderId="1" xfId="0" applyFont="1" applyFill="1" applyBorder="1" applyProtection="1"/>
    <xf numFmtId="0" fontId="18" fillId="5" borderId="1" xfId="0" applyFont="1" applyFill="1" applyBorder="1" applyProtection="1"/>
    <xf numFmtId="0" fontId="18" fillId="5" borderId="0" xfId="0" applyFont="1" applyFill="1" applyBorder="1" applyProtection="1"/>
    <xf numFmtId="2" fontId="18" fillId="4" borderId="1" xfId="0" applyNumberFormat="1" applyFont="1" applyFill="1" applyBorder="1" applyProtection="1"/>
    <xf numFmtId="2" fontId="18" fillId="5" borderId="1" xfId="0" applyNumberFormat="1" applyFont="1" applyFill="1" applyBorder="1" applyProtection="1"/>
    <xf numFmtId="2" fontId="18" fillId="0" borderId="0" xfId="0" applyNumberFormat="1" applyFont="1" applyFill="1" applyBorder="1" applyProtection="1"/>
    <xf numFmtId="0" fontId="18" fillId="0" borderId="0" xfId="0" applyFont="1" applyFill="1" applyBorder="1" applyProtection="1"/>
    <xf numFmtId="0" fontId="19" fillId="5" borderId="0" xfId="0" applyFont="1" applyFill="1" applyAlignment="1" applyProtection="1">
      <alignment horizontal="left" vertical="top" wrapText="1"/>
    </xf>
    <xf numFmtId="14" fontId="18" fillId="5" borderId="9" xfId="0" applyNumberFormat="1" applyFont="1" applyFill="1" applyBorder="1" applyProtection="1"/>
    <xf numFmtId="14" fontId="18" fillId="5" borderId="0" xfId="0" applyNumberFormat="1" applyFont="1" applyFill="1" applyBorder="1" applyProtection="1"/>
    <xf numFmtId="0" fontId="19" fillId="0" borderId="0" xfId="0" applyFont="1" applyProtection="1"/>
    <xf numFmtId="0" fontId="21" fillId="0" borderId="0" xfId="0" applyFont="1" applyProtection="1"/>
    <xf numFmtId="0" fontId="18" fillId="0" borderId="0" xfId="0" applyFont="1" applyProtection="1"/>
    <xf numFmtId="9" fontId="17" fillId="0" borderId="0" xfId="0" applyNumberFormat="1" applyFont="1" applyProtection="1"/>
    <xf numFmtId="0" fontId="16" fillId="0" borderId="24" xfId="0" applyFont="1" applyBorder="1" applyProtection="1"/>
    <xf numFmtId="0" fontId="16" fillId="0" borderId="24" xfId="0" applyFont="1" applyBorder="1" applyAlignment="1" applyProtection="1">
      <alignment horizontal="center"/>
    </xf>
    <xf numFmtId="0" fontId="17" fillId="0" borderId="24" xfId="0" applyFont="1" applyBorder="1" applyProtection="1">
      <protection locked="0"/>
    </xf>
    <xf numFmtId="0" fontId="17" fillId="0" borderId="24" xfId="0" applyFont="1" applyBorder="1" applyProtection="1"/>
    <xf numFmtId="0" fontId="17" fillId="0" borderId="24" xfId="0" applyFont="1" applyBorder="1" applyAlignment="1" applyProtection="1">
      <alignment horizontal="right"/>
    </xf>
    <xf numFmtId="1" fontId="17" fillId="0" borderId="24" xfId="0" applyNumberFormat="1" applyFont="1" applyBorder="1" applyAlignment="1" applyProtection="1">
      <alignment horizontal="right"/>
    </xf>
    <xf numFmtId="1" fontId="17" fillId="0" borderId="24" xfId="0" applyNumberFormat="1" applyFont="1" applyBorder="1" applyProtection="1"/>
    <xf numFmtId="0" fontId="16" fillId="6" borderId="24" xfId="0" applyFont="1" applyFill="1" applyBorder="1" applyProtection="1"/>
    <xf numFmtId="0" fontId="17" fillId="6" borderId="24" xfId="0" applyFont="1" applyFill="1" applyBorder="1" applyAlignment="1" applyProtection="1">
      <alignment horizontal="right"/>
    </xf>
    <xf numFmtId="164" fontId="17" fillId="6" borderId="24" xfId="0" applyNumberFormat="1" applyFont="1" applyFill="1" applyBorder="1" applyAlignment="1" applyProtection="1">
      <alignment horizontal="right"/>
    </xf>
    <xf numFmtId="164" fontId="17" fillId="0" borderId="24" xfId="0" applyNumberFormat="1" applyFont="1" applyBorder="1" applyAlignment="1" applyProtection="1">
      <alignment horizontal="right"/>
    </xf>
    <xf numFmtId="0" fontId="16" fillId="0" borderId="24" xfId="0" applyFont="1" applyFill="1" applyBorder="1" applyProtection="1"/>
    <xf numFmtId="0" fontId="17" fillId="0" borderId="24" xfId="0" applyFont="1" applyBorder="1" applyAlignment="1" applyProtection="1">
      <alignment horizontal="right"/>
      <protection locked="0"/>
    </xf>
    <xf numFmtId="0" fontId="16" fillId="0" borderId="24" xfId="0" applyFont="1" applyBorder="1" applyAlignment="1" applyProtection="1">
      <alignment horizontal="right"/>
    </xf>
    <xf numFmtId="0" fontId="16" fillId="0" borderId="0" xfId="0" applyFont="1" applyBorder="1" applyProtection="1"/>
    <xf numFmtId="164" fontId="16" fillId="0" borderId="0" xfId="0" applyNumberFormat="1" applyFont="1" applyBorder="1" applyAlignment="1" applyProtection="1">
      <alignment horizontal="right"/>
    </xf>
    <xf numFmtId="0" fontId="16" fillId="0" borderId="0" xfId="0" applyFont="1" applyBorder="1" applyAlignment="1" applyProtection="1">
      <alignment horizontal="right"/>
    </xf>
    <xf numFmtId="0" fontId="17" fillId="0" borderId="0" xfId="0" applyFont="1" applyBorder="1" applyAlignment="1" applyProtection="1">
      <alignment horizontal="right"/>
    </xf>
    <xf numFmtId="0" fontId="18" fillId="0" borderId="0" xfId="0" applyFont="1" applyAlignment="1" applyProtection="1"/>
    <xf numFmtId="0" fontId="19" fillId="0" borderId="0" xfId="0" applyFont="1" applyAlignment="1" applyProtection="1"/>
    <xf numFmtId="0" fontId="19" fillId="0" borderId="25" xfId="0" applyFont="1" applyBorder="1" applyAlignment="1" applyProtection="1">
      <alignment vertical="top"/>
    </xf>
    <xf numFmtId="0" fontId="18" fillId="0" borderId="25" xfId="0" applyFont="1" applyBorder="1" applyAlignment="1" applyProtection="1">
      <alignment horizontal="left" wrapText="1"/>
    </xf>
    <xf numFmtId="0" fontId="18" fillId="0" borderId="25" xfId="0" applyFont="1" applyBorder="1" applyAlignment="1" applyProtection="1">
      <alignment horizontal="left"/>
    </xf>
    <xf numFmtId="0" fontId="18" fillId="0" borderId="0" xfId="0" applyFont="1" applyAlignment="1" applyProtection="1">
      <alignment vertical="top" wrapText="1"/>
    </xf>
    <xf numFmtId="0" fontId="18" fillId="0" borderId="26" xfId="0" applyFont="1" applyBorder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0" fontId="18" fillId="0" borderId="0" xfId="0" applyFont="1" applyAlignment="1" applyProtection="1">
      <alignment horizontal="left"/>
    </xf>
    <xf numFmtId="0" fontId="15" fillId="0" borderId="24" xfId="0" applyFont="1" applyBorder="1" applyAlignment="1" applyProtection="1">
      <alignment horizontal="left" vertical="center"/>
    </xf>
    <xf numFmtId="0" fontId="15" fillId="0" borderId="0" xfId="0" applyFont="1" applyProtection="1"/>
    <xf numFmtId="0" fontId="15" fillId="0" borderId="0" xfId="0" applyFont="1" applyBorder="1" applyProtection="1"/>
    <xf numFmtId="0" fontId="15" fillId="0" borderId="29" xfId="0" applyFont="1" applyBorder="1" applyAlignment="1" applyProtection="1">
      <alignment horizontal="right" vertical="center"/>
    </xf>
    <xf numFmtId="0" fontId="15" fillId="0" borderId="29" xfId="0" applyFont="1" applyFill="1" applyBorder="1" applyAlignment="1" applyProtection="1">
      <alignment horizontal="right" vertical="center"/>
    </xf>
    <xf numFmtId="0" fontId="13" fillId="0" borderId="3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2" xfId="0" applyFont="1" applyFill="1" applyBorder="1" applyAlignment="1" applyProtection="1">
      <alignment horizontal="left" vertical="center"/>
    </xf>
    <xf numFmtId="165" fontId="15" fillId="0" borderId="29" xfId="0" applyNumberFormat="1" applyFont="1" applyBorder="1" applyAlignment="1" applyProtection="1">
      <alignment horizontal="right" vertical="center"/>
    </xf>
    <xf numFmtId="2" fontId="15" fillId="0" borderId="30" xfId="0" applyNumberFormat="1" applyFont="1" applyBorder="1" applyAlignment="1" applyProtection="1">
      <alignment vertical="center"/>
    </xf>
    <xf numFmtId="0" fontId="24" fillId="0" borderId="0" xfId="0" applyFont="1" applyProtection="1"/>
    <xf numFmtId="0" fontId="23" fillId="0" borderId="0" xfId="0" applyFont="1" applyProtection="1"/>
    <xf numFmtId="0" fontId="15" fillId="0" borderId="2" xfId="0" applyFont="1" applyBorder="1" applyProtection="1"/>
    <xf numFmtId="0" fontId="15" fillId="0" borderId="0" xfId="0" applyFont="1" applyFill="1" applyBorder="1" applyProtection="1"/>
    <xf numFmtId="0" fontId="15" fillId="0" borderId="24" xfId="0" applyFont="1" applyFill="1" applyBorder="1" applyAlignment="1" applyProtection="1">
      <alignment horizontal="right" vertical="top" wrapText="1"/>
    </xf>
    <xf numFmtId="0" fontId="15" fillId="0" borderId="31" xfId="0" applyFont="1" applyFill="1" applyBorder="1" applyAlignment="1" applyProtection="1">
      <alignment horizontal="right" vertical="top" wrapText="1"/>
    </xf>
    <xf numFmtId="1" fontId="25" fillId="0" borderId="0" xfId="0" applyNumberFormat="1" applyFont="1" applyFill="1" applyBorder="1" applyProtection="1"/>
    <xf numFmtId="164" fontId="25" fillId="0" borderId="0" xfId="0" applyNumberFormat="1" applyFont="1" applyFill="1" applyBorder="1" applyAlignment="1" applyProtection="1">
      <alignment horizontal="right"/>
    </xf>
    <xf numFmtId="0" fontId="25" fillId="0" borderId="0" xfId="0" applyFont="1" applyFill="1" applyBorder="1" applyProtection="1"/>
    <xf numFmtId="0" fontId="13" fillId="0" borderId="0" xfId="0" applyFont="1" applyBorder="1" applyAlignment="1" applyProtection="1">
      <alignment horizontal="left"/>
    </xf>
    <xf numFmtId="0" fontId="13" fillId="0" borderId="0" xfId="0" applyFont="1" applyAlignment="1" applyProtection="1">
      <alignment horizontal="left"/>
    </xf>
    <xf numFmtId="164" fontId="26" fillId="0" borderId="0" xfId="0" applyNumberFormat="1" applyFont="1" applyFill="1" applyBorder="1" applyProtection="1"/>
    <xf numFmtId="0" fontId="15" fillId="0" borderId="0" xfId="0" applyFont="1" applyBorder="1" applyAlignment="1" applyProtection="1">
      <alignment horizontal="left"/>
    </xf>
    <xf numFmtId="0" fontId="15" fillId="0" borderId="9" xfId="0" applyFont="1" applyBorder="1" applyProtection="1"/>
    <xf numFmtId="0" fontId="26" fillId="0" borderId="9" xfId="0" applyFont="1" applyFill="1" applyBorder="1" applyAlignment="1" applyProtection="1">
      <alignment horizontal="left" vertical="center" wrapText="1"/>
    </xf>
    <xf numFmtId="164" fontId="26" fillId="0" borderId="9" xfId="0" applyNumberFormat="1" applyFont="1" applyFill="1" applyBorder="1" applyAlignment="1" applyProtection="1">
      <alignment horizontal="right"/>
    </xf>
    <xf numFmtId="0" fontId="15" fillId="0" borderId="9" xfId="0" applyFont="1" applyFill="1" applyBorder="1" applyProtection="1"/>
    <xf numFmtId="0" fontId="25" fillId="0" borderId="9" xfId="0" applyFont="1" applyFill="1" applyBorder="1" applyProtection="1"/>
    <xf numFmtId="2" fontId="15" fillId="0" borderId="29" xfId="0" applyNumberFormat="1" applyFont="1" applyFill="1" applyBorder="1" applyAlignment="1" applyProtection="1">
      <alignment horizontal="right" vertical="center"/>
    </xf>
    <xf numFmtId="0" fontId="13" fillId="0" borderId="24" xfId="0" applyFont="1" applyBorder="1" applyAlignment="1" applyProtection="1">
      <alignment horizontal="left" vertical="center"/>
    </xf>
    <xf numFmtId="0" fontId="15" fillId="0" borderId="31" xfId="0" applyFont="1" applyBorder="1" applyAlignment="1" applyProtection="1">
      <alignment vertical="center"/>
    </xf>
    <xf numFmtId="0" fontId="15" fillId="0" borderId="30" xfId="0" applyFont="1" applyBorder="1" applyAlignment="1" applyProtection="1">
      <alignment horizontal="right" vertical="center"/>
    </xf>
    <xf numFmtId="0" fontId="15" fillId="0" borderId="36" xfId="0" applyFont="1" applyBorder="1" applyAlignment="1" applyProtection="1">
      <alignment horizontal="right" vertical="center"/>
    </xf>
    <xf numFmtId="0" fontId="27" fillId="0" borderId="0" xfId="0" applyFont="1" applyProtection="1"/>
    <xf numFmtId="2" fontId="15" fillId="2" borderId="24" xfId="0" applyNumberFormat="1" applyFont="1" applyFill="1" applyBorder="1" applyAlignment="1" applyProtection="1">
      <alignment horizontal="right" vertical="center"/>
      <protection locked="0"/>
    </xf>
    <xf numFmtId="0" fontId="28" fillId="0" borderId="0" xfId="0" applyFont="1" applyProtection="1"/>
    <xf numFmtId="0" fontId="2" fillId="8" borderId="9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8" fillId="4" borderId="0" xfId="0" applyFont="1" applyFill="1" applyAlignment="1" applyProtection="1"/>
    <xf numFmtId="0" fontId="31" fillId="0" borderId="0" xfId="0" applyFont="1" applyProtection="1"/>
    <xf numFmtId="0" fontId="31" fillId="0" borderId="0" xfId="0" applyFont="1" applyFill="1" applyProtection="1"/>
    <xf numFmtId="0" fontId="31" fillId="0" borderId="0" xfId="0" applyFont="1" applyAlignment="1" applyProtection="1">
      <alignment vertical="center"/>
    </xf>
    <xf numFmtId="0" fontId="32" fillId="0" borderId="0" xfId="0" applyFont="1" applyProtection="1"/>
    <xf numFmtId="0" fontId="33" fillId="0" borderId="0" xfId="0" applyFont="1" applyProtection="1"/>
    <xf numFmtId="0" fontId="34" fillId="0" borderId="24" xfId="0" applyFont="1" applyBorder="1" applyProtection="1"/>
    <xf numFmtId="1" fontId="33" fillId="0" borderId="24" xfId="0" applyNumberFormat="1" applyFont="1" applyBorder="1" applyProtection="1"/>
    <xf numFmtId="0" fontId="33" fillId="0" borderId="24" xfId="0" applyFont="1" applyBorder="1" applyProtection="1"/>
    <xf numFmtId="0" fontId="35" fillId="0" borderId="0" xfId="0" applyFont="1" applyAlignment="1" applyProtection="1">
      <alignment vertical="center"/>
    </xf>
    <xf numFmtId="0" fontId="38" fillId="0" borderId="0" xfId="0" applyFont="1" applyProtection="1"/>
    <xf numFmtId="0" fontId="17" fillId="0" borderId="0" xfId="0" applyFont="1" applyAlignment="1" applyProtection="1">
      <alignment wrapText="1"/>
    </xf>
    <xf numFmtId="9" fontId="18" fillId="0" borderId="0" xfId="0" applyNumberFormat="1" applyFont="1" applyProtection="1"/>
    <xf numFmtId="0" fontId="18" fillId="0" borderId="1" xfId="0" applyFont="1" applyBorder="1" applyProtection="1"/>
    <xf numFmtId="2" fontId="15" fillId="0" borderId="24" xfId="0" applyNumberFormat="1" applyFont="1" applyFill="1" applyBorder="1" applyAlignment="1" applyProtection="1">
      <alignment horizontal="right" vertical="center"/>
    </xf>
    <xf numFmtId="2" fontId="15" fillId="0" borderId="31" xfId="0" applyNumberFormat="1" applyFont="1" applyFill="1" applyBorder="1" applyAlignment="1" applyProtection="1">
      <alignment horizontal="right" vertical="center"/>
    </xf>
    <xf numFmtId="2" fontId="11" fillId="0" borderId="1" xfId="0" applyNumberFormat="1" applyFont="1" applyBorder="1" applyProtection="1"/>
    <xf numFmtId="2" fontId="9" fillId="0" borderId="20" xfId="0" applyNumberFormat="1" applyFont="1" applyBorder="1" applyProtection="1"/>
    <xf numFmtId="0" fontId="15" fillId="0" borderId="28" xfId="0" applyFont="1" applyFill="1" applyBorder="1" applyAlignment="1" applyProtection="1">
      <alignment horizontal="right" vertical="center"/>
    </xf>
    <xf numFmtId="0" fontId="2" fillId="0" borderId="3" xfId="0" applyFont="1" applyFill="1" applyBorder="1" applyProtection="1"/>
    <xf numFmtId="0" fontId="6" fillId="0" borderId="0" xfId="0" applyFont="1" applyFill="1" applyBorder="1" applyAlignment="1" applyProtection="1">
      <alignment horizontal="left" vertical="top"/>
    </xf>
    <xf numFmtId="0" fontId="6" fillId="0" borderId="2" xfId="0" applyFont="1" applyFill="1" applyBorder="1" applyAlignment="1" applyProtection="1">
      <alignment horizontal="left" vertical="top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4" xfId="0" applyFont="1" applyFill="1" applyBorder="1" applyAlignment="1" applyProtection="1">
      <alignment horizontal="center" vertical="top"/>
    </xf>
    <xf numFmtId="0" fontId="6" fillId="0" borderId="3" xfId="0" applyFont="1" applyFill="1" applyBorder="1" applyAlignment="1" applyProtection="1">
      <alignment horizontal="center" vertical="top"/>
    </xf>
    <xf numFmtId="0" fontId="6" fillId="0" borderId="2" xfId="0" applyFont="1" applyFill="1" applyBorder="1" applyAlignment="1" applyProtection="1">
      <alignment horizontal="center" vertical="top"/>
    </xf>
    <xf numFmtId="0" fontId="6" fillId="0" borderId="3" xfId="0" applyFont="1" applyFill="1" applyBorder="1" applyAlignment="1" applyProtection="1">
      <alignment horizontal="left" vertical="top"/>
    </xf>
    <xf numFmtId="165" fontId="15" fillId="0" borderId="29" xfId="0" applyNumberFormat="1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 applyProtection="1">
      <alignment vertical="center"/>
    </xf>
    <xf numFmtId="0" fontId="17" fillId="0" borderId="0" xfId="0" applyFont="1" applyFill="1" applyProtection="1"/>
    <xf numFmtId="0" fontId="18" fillId="0" borderId="0" xfId="0" applyFont="1" applyFill="1" applyAlignment="1" applyProtection="1">
      <alignment vertical="top" wrapText="1"/>
    </xf>
    <xf numFmtId="0" fontId="18" fillId="0" borderId="0" xfId="0" applyFont="1" applyFill="1" applyProtection="1"/>
    <xf numFmtId="0" fontId="18" fillId="0" borderId="0" xfId="0" applyFont="1" applyFill="1" applyAlignment="1" applyProtection="1">
      <alignment wrapText="1"/>
    </xf>
    <xf numFmtId="0" fontId="29" fillId="0" borderId="0" xfId="0" applyFont="1" applyFill="1" applyProtection="1"/>
    <xf numFmtId="0" fontId="39" fillId="3" borderId="0" xfId="0" applyFont="1" applyFill="1" applyAlignment="1" applyProtection="1">
      <alignment horizontal="right" vertical="center"/>
    </xf>
    <xf numFmtId="1" fontId="17" fillId="8" borderId="24" xfId="0" applyNumberFormat="1" applyFont="1" applyFill="1" applyBorder="1" applyAlignment="1" applyProtection="1">
      <alignment horizontal="right"/>
    </xf>
    <xf numFmtId="2" fontId="23" fillId="0" borderId="31" xfId="0" applyNumberFormat="1" applyFont="1" applyBorder="1" applyAlignment="1">
      <alignment vertical="center"/>
    </xf>
    <xf numFmtId="2" fontId="15" fillId="2" borderId="29" xfId="0" applyNumberFormat="1" applyFont="1" applyFill="1" applyBorder="1" applyAlignment="1" applyProtection="1">
      <alignment vertical="center"/>
      <protection locked="0"/>
    </xf>
    <xf numFmtId="2" fontId="15" fillId="2" borderId="24" xfId="0" applyNumberFormat="1" applyFont="1" applyFill="1" applyBorder="1" applyAlignment="1" applyProtection="1">
      <alignment vertical="center"/>
      <protection locked="0"/>
    </xf>
    <xf numFmtId="2" fontId="15" fillId="0" borderId="24" xfId="0" applyNumberFormat="1" applyFont="1" applyFill="1" applyBorder="1" applyAlignment="1" applyProtection="1">
      <alignment vertical="center"/>
    </xf>
    <xf numFmtId="0" fontId="41" fillId="7" borderId="37" xfId="0" applyFont="1" applyFill="1" applyBorder="1" applyAlignment="1" applyProtection="1">
      <alignment vertical="center" wrapText="1"/>
    </xf>
    <xf numFmtId="0" fontId="41" fillId="0" borderId="37" xfId="0" applyFont="1" applyFill="1" applyBorder="1" applyAlignment="1" applyProtection="1">
      <alignment vertical="center" wrapText="1"/>
    </xf>
    <xf numFmtId="0" fontId="13" fillId="0" borderId="48" xfId="0" applyFont="1" applyFill="1" applyBorder="1" applyAlignment="1" applyProtection="1">
      <alignment horizontal="center" vertical="top" wrapText="1"/>
    </xf>
    <xf numFmtId="2" fontId="15" fillId="0" borderId="31" xfId="0" applyNumberFormat="1" applyFont="1" applyFill="1" applyBorder="1" applyAlignment="1" applyProtection="1">
      <alignment vertical="center"/>
    </xf>
    <xf numFmtId="0" fontId="43" fillId="0" borderId="29" xfId="0" applyFont="1" applyFill="1" applyBorder="1" applyAlignment="1" applyProtection="1">
      <alignment horizontal="right" vertical="center"/>
    </xf>
    <xf numFmtId="0" fontId="13" fillId="0" borderId="66" xfId="0" applyFont="1" applyFill="1" applyBorder="1" applyAlignment="1" applyProtection="1">
      <alignment horizontal="center" vertical="top" wrapText="1"/>
    </xf>
    <xf numFmtId="0" fontId="18" fillId="0" borderId="0" xfId="0" applyFont="1" applyAlignment="1" applyProtection="1">
      <alignment horizontal="left" vertical="top" wrapText="1"/>
    </xf>
    <xf numFmtId="0" fontId="18" fillId="0" borderId="0" xfId="0" applyFont="1" applyAlignment="1" applyProtection="1">
      <alignment horizontal="left" vertical="top"/>
    </xf>
    <xf numFmtId="2" fontId="15" fillId="0" borderId="24" xfId="0" applyNumberFormat="1" applyFont="1" applyFill="1" applyBorder="1" applyAlignment="1" applyProtection="1">
      <alignment vertical="center" wrapText="1"/>
    </xf>
    <xf numFmtId="2" fontId="15" fillId="9" borderId="24" xfId="0" applyNumberFormat="1" applyFont="1" applyFill="1" applyBorder="1" applyAlignment="1" applyProtection="1">
      <alignment horizontal="right" vertical="center"/>
    </xf>
    <xf numFmtId="2" fontId="15" fillId="9" borderId="31" xfId="0" applyNumberFormat="1" applyFont="1" applyFill="1" applyBorder="1" applyAlignment="1" applyProtection="1">
      <alignment horizontal="right" vertical="center"/>
    </xf>
    <xf numFmtId="2" fontId="23" fillId="9" borderId="31" xfId="0" applyNumberFormat="1" applyFont="1" applyFill="1" applyBorder="1" applyAlignment="1">
      <alignment vertical="center"/>
    </xf>
    <xf numFmtId="0" fontId="15" fillId="9" borderId="29" xfId="0" applyFont="1" applyFill="1" applyBorder="1" applyAlignment="1" applyProtection="1">
      <alignment horizontal="right" vertical="top" wrapText="1"/>
    </xf>
    <xf numFmtId="0" fontId="15" fillId="9" borderId="24" xfId="0" applyFont="1" applyFill="1" applyBorder="1" applyAlignment="1" applyProtection="1">
      <alignment horizontal="right" vertical="top" wrapText="1"/>
    </xf>
    <xf numFmtId="2" fontId="15" fillId="0" borderId="29" xfId="0" applyNumberFormat="1" applyFont="1" applyFill="1" applyBorder="1" applyAlignment="1" applyProtection="1">
      <alignment vertical="center"/>
    </xf>
    <xf numFmtId="2" fontId="23" fillId="0" borderId="24" xfId="0" applyNumberFormat="1" applyFont="1" applyBorder="1" applyAlignment="1" applyProtection="1">
      <alignment vertical="center"/>
    </xf>
    <xf numFmtId="2" fontId="15" fillId="0" borderId="31" xfId="0" applyNumberFormat="1" applyFont="1" applyFill="1" applyBorder="1" applyAlignment="1" applyProtection="1">
      <alignment vertical="center" wrapText="1"/>
    </xf>
    <xf numFmtId="2" fontId="15" fillId="0" borderId="24" xfId="0" applyNumberFormat="1" applyFont="1" applyFill="1" applyBorder="1" applyAlignment="1" applyProtection="1">
      <alignment horizontal="right" vertical="center" wrapText="1"/>
    </xf>
    <xf numFmtId="2" fontId="15" fillId="0" borderId="24" xfId="0" applyNumberFormat="1" applyFont="1" applyBorder="1" applyAlignment="1">
      <alignment horizontal="right" vertical="center" wrapText="1"/>
    </xf>
    <xf numFmtId="2" fontId="15" fillId="0" borderId="31" xfId="0" applyNumberFormat="1" applyFont="1" applyBorder="1" applyAlignment="1">
      <alignment horizontal="right" vertical="center" wrapText="1"/>
    </xf>
    <xf numFmtId="2" fontId="15" fillId="0" borderId="31" xfId="0" applyNumberFormat="1" applyFont="1" applyFill="1" applyBorder="1" applyAlignment="1" applyProtection="1">
      <alignment horizontal="right" vertical="center" wrapText="1"/>
    </xf>
    <xf numFmtId="2" fontId="15" fillId="9" borderId="24" xfId="0" applyNumberFormat="1" applyFont="1" applyFill="1" applyBorder="1" applyProtection="1"/>
    <xf numFmtId="2" fontId="15" fillId="9" borderId="31" xfId="0" applyNumberFormat="1" applyFont="1" applyFill="1" applyBorder="1" applyProtection="1"/>
    <xf numFmtId="2" fontId="23" fillId="0" borderId="29" xfId="0" applyNumberFormat="1" applyFont="1" applyBorder="1" applyAlignment="1" applyProtection="1">
      <alignment vertical="center"/>
    </xf>
    <xf numFmtId="2" fontId="15" fillId="9" borderId="36" xfId="0" applyNumberFormat="1" applyFont="1" applyFill="1" applyBorder="1" applyAlignment="1" applyProtection="1">
      <alignment vertical="center"/>
    </xf>
    <xf numFmtId="2" fontId="15" fillId="9" borderId="50" xfId="0" applyNumberFormat="1" applyFont="1" applyFill="1" applyBorder="1" applyAlignment="1" applyProtection="1">
      <alignment vertical="center"/>
    </xf>
    <xf numFmtId="2" fontId="15" fillId="2" borderId="29" xfId="0" applyNumberFormat="1" applyFont="1" applyFill="1" applyBorder="1" applyAlignment="1" applyProtection="1">
      <alignment horizontal="right" vertical="center"/>
      <protection locked="0"/>
    </xf>
    <xf numFmtId="2" fontId="15" fillId="0" borderId="29" xfId="0" applyNumberFormat="1" applyFont="1" applyFill="1" applyBorder="1" applyAlignment="1" applyProtection="1">
      <alignment horizontal="right" vertical="center" wrapText="1"/>
    </xf>
    <xf numFmtId="2" fontId="43" fillId="9" borderId="29" xfId="0" applyNumberFormat="1" applyFont="1" applyFill="1" applyBorder="1" applyAlignment="1" applyProtection="1">
      <alignment vertical="center"/>
    </xf>
    <xf numFmtId="2" fontId="43" fillId="9" borderId="24" xfId="0" applyNumberFormat="1" applyFont="1" applyFill="1" applyBorder="1" applyAlignment="1" applyProtection="1">
      <alignment vertical="center"/>
    </xf>
    <xf numFmtId="2" fontId="43" fillId="9" borderId="29" xfId="1" applyNumberFormat="1" applyFont="1" applyFill="1" applyBorder="1" applyAlignment="1" applyProtection="1">
      <alignment horizontal="center" vertical="center"/>
    </xf>
    <xf numFmtId="2" fontId="43" fillId="9" borderId="24" xfId="1" applyNumberFormat="1" applyFont="1" applyFill="1" applyBorder="1" applyAlignment="1" applyProtection="1">
      <alignment horizontal="center" vertical="center"/>
    </xf>
    <xf numFmtId="2" fontId="43" fillId="9" borderId="29" xfId="0" applyNumberFormat="1" applyFont="1" applyFill="1" applyBorder="1" applyAlignment="1" applyProtection="1">
      <alignment horizontal="right" vertical="center"/>
    </xf>
    <xf numFmtId="2" fontId="43" fillId="9" borderId="24" xfId="0" applyNumberFormat="1" applyFont="1" applyFill="1" applyBorder="1" applyAlignment="1" applyProtection="1">
      <alignment horizontal="right" vertical="center"/>
    </xf>
    <xf numFmtId="0" fontId="15" fillId="10" borderId="29" xfId="0" applyFont="1" applyFill="1" applyBorder="1" applyAlignment="1" applyProtection="1">
      <alignment horizontal="right" vertical="center"/>
    </xf>
    <xf numFmtId="2" fontId="15" fillId="10" borderId="29" xfId="0" applyNumberFormat="1" applyFont="1" applyFill="1" applyBorder="1" applyAlignment="1" applyProtection="1">
      <alignment vertical="center"/>
    </xf>
    <xf numFmtId="2" fontId="15" fillId="10" borderId="24" xfId="0" applyNumberFormat="1" applyFont="1" applyFill="1" applyBorder="1" applyAlignment="1" applyProtection="1">
      <alignment vertical="center"/>
    </xf>
    <xf numFmtId="2" fontId="15" fillId="10" borderId="24" xfId="0" applyNumberFormat="1" applyFont="1" applyFill="1" applyBorder="1" applyAlignment="1" applyProtection="1">
      <alignment horizontal="right" vertical="center"/>
    </xf>
    <xf numFmtId="2" fontId="15" fillId="10" borderId="31" xfId="0" applyNumberFormat="1" applyFont="1" applyFill="1" applyBorder="1" applyAlignment="1" applyProtection="1">
      <alignment horizontal="right" vertical="center"/>
    </xf>
    <xf numFmtId="2" fontId="15" fillId="10" borderId="29" xfId="0" applyNumberFormat="1" applyFont="1" applyFill="1" applyBorder="1" applyAlignment="1" applyProtection="1">
      <alignment horizontal="right" vertical="center"/>
    </xf>
    <xf numFmtId="0" fontId="2" fillId="10" borderId="0" xfId="0" applyFont="1" applyFill="1" applyProtection="1"/>
    <xf numFmtId="0" fontId="18" fillId="0" borderId="0" xfId="0" applyFont="1" applyAlignment="1" applyProtection="1">
      <alignment horizontal="left" vertical="top" wrapText="1"/>
    </xf>
    <xf numFmtId="2" fontId="15" fillId="11" borderId="29" xfId="0" applyNumberFormat="1" applyFont="1" applyFill="1" applyBorder="1" applyAlignment="1" applyProtection="1">
      <alignment horizontal="right" vertical="center"/>
    </xf>
    <xf numFmtId="2" fontId="15" fillId="11" borderId="24" xfId="0" applyNumberFormat="1" applyFont="1" applyFill="1" applyBorder="1" applyAlignment="1" applyProtection="1">
      <alignment horizontal="right" vertical="center"/>
    </xf>
    <xf numFmtId="2" fontId="43" fillId="0" borderId="29" xfId="1" applyNumberFormat="1" applyFont="1" applyFill="1" applyBorder="1" applyAlignment="1" applyProtection="1">
      <alignment horizontal="right" vertical="center" wrapText="1"/>
    </xf>
    <xf numFmtId="2" fontId="43" fillId="0" borderId="24" xfId="1" applyNumberFormat="1" applyFont="1" applyFill="1" applyBorder="1" applyAlignment="1" applyProtection="1">
      <alignment horizontal="right" vertical="center" wrapText="1"/>
    </xf>
    <xf numFmtId="0" fontId="13" fillId="0" borderId="29" xfId="0" applyFont="1" applyFill="1" applyBorder="1" applyAlignment="1" applyProtection="1">
      <alignment horizontal="right" vertical="center"/>
    </xf>
    <xf numFmtId="2" fontId="13" fillId="0" borderId="29" xfId="0" applyNumberFormat="1" applyFont="1" applyFill="1" applyBorder="1" applyAlignment="1" applyProtection="1">
      <alignment vertical="center"/>
    </xf>
    <xf numFmtId="2" fontId="13" fillId="0" borderId="24" xfId="0" applyNumberFormat="1" applyFont="1" applyFill="1" applyBorder="1" applyAlignment="1" applyProtection="1">
      <alignment vertical="center"/>
    </xf>
    <xf numFmtId="2" fontId="13" fillId="0" borderId="24" xfId="0" applyNumberFormat="1" applyFont="1" applyFill="1" applyBorder="1" applyAlignment="1" applyProtection="1">
      <alignment horizontal="right" vertical="center"/>
    </xf>
    <xf numFmtId="2" fontId="13" fillId="0" borderId="31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Protection="1"/>
    <xf numFmtId="0" fontId="48" fillId="0" borderId="0" xfId="0" applyFont="1" applyFill="1" applyProtection="1"/>
    <xf numFmtId="165" fontId="13" fillId="0" borderId="29" xfId="0" applyNumberFormat="1" applyFont="1" applyFill="1" applyBorder="1" applyAlignment="1" applyProtection="1">
      <alignment horizontal="right" vertical="center"/>
    </xf>
    <xf numFmtId="2" fontId="13" fillId="11" borderId="29" xfId="0" applyNumberFormat="1" applyFont="1" applyFill="1" applyBorder="1" applyAlignment="1" applyProtection="1">
      <alignment vertical="center"/>
    </xf>
    <xf numFmtId="2" fontId="13" fillId="11" borderId="24" xfId="0" applyNumberFormat="1" applyFont="1" applyFill="1" applyBorder="1" applyAlignment="1" applyProtection="1">
      <alignment vertical="center"/>
    </xf>
    <xf numFmtId="2" fontId="13" fillId="0" borderId="31" xfId="0" applyNumberFormat="1" applyFont="1" applyFill="1" applyBorder="1" applyAlignment="1" applyProtection="1">
      <alignment vertical="center"/>
    </xf>
    <xf numFmtId="2" fontId="13" fillId="0" borderId="29" xfId="0" applyNumberFormat="1" applyFont="1" applyFill="1" applyBorder="1" applyAlignment="1" applyProtection="1">
      <alignment horizontal="right" vertical="center"/>
    </xf>
    <xf numFmtId="2" fontId="43" fillId="0" borderId="29" xfId="1" applyNumberFormat="1" applyFont="1" applyFill="1" applyBorder="1" applyAlignment="1" applyProtection="1">
      <alignment horizontal="right" vertical="center"/>
    </xf>
    <xf numFmtId="2" fontId="43" fillId="0" borderId="24" xfId="1" applyNumberFormat="1" applyFont="1" applyFill="1" applyBorder="1" applyAlignment="1" applyProtection="1">
      <alignment horizontal="right" vertical="center"/>
    </xf>
    <xf numFmtId="2" fontId="43" fillId="0" borderId="24" xfId="0" applyNumberFormat="1" applyFont="1" applyFill="1" applyBorder="1" applyAlignment="1" applyProtection="1">
      <alignment horizontal="right" vertical="center"/>
    </xf>
    <xf numFmtId="2" fontId="43" fillId="0" borderId="31" xfId="0" applyNumberFormat="1" applyFont="1" applyFill="1" applyBorder="1" applyAlignment="1" applyProtection="1">
      <alignment horizontal="right" vertical="center"/>
    </xf>
    <xf numFmtId="2" fontId="43" fillId="9" borderId="29" xfId="1" applyNumberFormat="1" applyFont="1" applyFill="1" applyBorder="1" applyAlignment="1" applyProtection="1">
      <alignment horizontal="right" vertical="center"/>
    </xf>
    <xf numFmtId="2" fontId="43" fillId="9" borderId="24" xfId="1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top" wrapText="1"/>
    </xf>
    <xf numFmtId="0" fontId="18" fillId="0" borderId="0" xfId="0" applyFont="1" applyFill="1" applyAlignment="1" applyProtection="1">
      <alignment horizontal="left" wrapText="1"/>
    </xf>
    <xf numFmtId="0" fontId="18" fillId="0" borderId="0" xfId="0" applyFont="1" applyFill="1" applyAlignment="1" applyProtection="1"/>
    <xf numFmtId="2" fontId="23" fillId="0" borderId="50" xfId="0" applyNumberFormat="1" applyFont="1" applyBorder="1" applyAlignment="1" applyProtection="1">
      <alignment horizontal="center" vertical="center"/>
    </xf>
    <xf numFmtId="2" fontId="23" fillId="0" borderId="51" xfId="0" applyNumberFormat="1" applyFont="1" applyBorder="1" applyAlignment="1" applyProtection="1">
      <alignment horizontal="center" vertical="center"/>
    </xf>
    <xf numFmtId="0" fontId="13" fillId="0" borderId="34" xfId="0" applyFont="1" applyFill="1" applyBorder="1" applyAlignment="1" applyProtection="1">
      <alignment horizontal="left" vertical="center" wrapText="1"/>
    </xf>
    <xf numFmtId="0" fontId="13" fillId="0" borderId="38" xfId="0" applyFont="1" applyFill="1" applyBorder="1" applyAlignment="1" applyProtection="1">
      <alignment horizontal="left" vertical="center" wrapText="1"/>
    </xf>
    <xf numFmtId="0" fontId="13" fillId="0" borderId="39" xfId="0" applyFont="1" applyFill="1" applyBorder="1" applyAlignment="1" applyProtection="1">
      <alignment horizontal="left" vertical="center" wrapText="1"/>
    </xf>
    <xf numFmtId="0" fontId="15" fillId="0" borderId="34" xfId="0" applyFont="1" applyFill="1" applyBorder="1" applyAlignment="1" applyProtection="1">
      <alignment horizontal="left" vertical="center" wrapText="1"/>
    </xf>
    <xf numFmtId="0" fontId="15" fillId="0" borderId="38" xfId="0" applyFont="1" applyFill="1" applyBorder="1" applyAlignment="1" applyProtection="1">
      <alignment horizontal="left" vertical="center" wrapText="1"/>
    </xf>
    <xf numFmtId="0" fontId="15" fillId="0" borderId="39" xfId="0" applyFont="1" applyFill="1" applyBorder="1" applyAlignment="1" applyProtection="1">
      <alignment horizontal="left" vertical="center" wrapText="1"/>
    </xf>
    <xf numFmtId="14" fontId="2" fillId="2" borderId="9" xfId="0" applyNumberFormat="1" applyFont="1" applyFill="1" applyBorder="1" applyAlignment="1" applyProtection="1">
      <alignment horizontal="center"/>
      <protection locked="0"/>
    </xf>
    <xf numFmtId="0" fontId="15" fillId="2" borderId="29" xfId="0" applyFont="1" applyFill="1" applyBorder="1" applyAlignment="1" applyProtection="1">
      <alignment horizontal="right" vertical="top"/>
      <protection locked="0"/>
    </xf>
    <xf numFmtId="0" fontId="15" fillId="2" borderId="24" xfId="0" applyFont="1" applyFill="1" applyBorder="1" applyAlignment="1" applyProtection="1">
      <alignment horizontal="right" vertical="top"/>
      <protection locked="0"/>
    </xf>
    <xf numFmtId="0" fontId="15" fillId="2" borderId="30" xfId="0" applyFont="1" applyFill="1" applyBorder="1" applyAlignment="1" applyProtection="1">
      <alignment horizontal="right" vertical="top"/>
      <protection locked="0"/>
    </xf>
    <xf numFmtId="0" fontId="15" fillId="2" borderId="35" xfId="0" applyFont="1" applyFill="1" applyBorder="1" applyAlignment="1" applyProtection="1">
      <alignment horizontal="right" vertical="top"/>
      <protection locked="0"/>
    </xf>
    <xf numFmtId="0" fontId="6" fillId="7" borderId="22" xfId="0" applyFont="1" applyFill="1" applyBorder="1" applyAlignment="1" applyProtection="1">
      <alignment horizontal="center" vertical="center"/>
    </xf>
    <xf numFmtId="0" fontId="6" fillId="7" borderId="23" xfId="0" applyFont="1" applyFill="1" applyBorder="1" applyAlignment="1" applyProtection="1">
      <alignment horizontal="center" vertical="center"/>
    </xf>
    <xf numFmtId="0" fontId="6" fillId="7" borderId="27" xfId="0" applyFont="1" applyFill="1" applyBorder="1" applyAlignment="1" applyProtection="1">
      <alignment horizontal="center" vertical="center"/>
    </xf>
    <xf numFmtId="0" fontId="15" fillId="12" borderId="32" xfId="0" applyFont="1" applyFill="1" applyBorder="1" applyAlignment="1" applyProtection="1">
      <alignment horizontal="left"/>
      <protection locked="0"/>
    </xf>
    <xf numFmtId="0" fontId="15" fillId="12" borderId="38" xfId="0" applyFont="1" applyFill="1" applyBorder="1" applyAlignment="1" applyProtection="1">
      <alignment horizontal="left"/>
      <protection locked="0"/>
    </xf>
    <xf numFmtId="0" fontId="15" fillId="12" borderId="39" xfId="0" applyFont="1" applyFill="1" applyBorder="1" applyAlignment="1" applyProtection="1">
      <alignment horizontal="left"/>
      <protection locked="0"/>
    </xf>
    <xf numFmtId="49" fontId="15" fillId="12" borderId="32" xfId="0" applyNumberFormat="1" applyFont="1" applyFill="1" applyBorder="1" applyAlignment="1" applyProtection="1">
      <alignment horizontal="left" vertical="top"/>
      <protection locked="0"/>
    </xf>
    <xf numFmtId="49" fontId="15" fillId="12" borderId="38" xfId="0" applyNumberFormat="1" applyFont="1" applyFill="1" applyBorder="1" applyAlignment="1" applyProtection="1">
      <alignment horizontal="left" vertical="top"/>
      <protection locked="0"/>
    </xf>
    <xf numFmtId="49" fontId="15" fillId="12" borderId="39" xfId="0" applyNumberFormat="1" applyFont="1" applyFill="1" applyBorder="1" applyAlignment="1" applyProtection="1">
      <alignment horizontal="left" vertical="top"/>
      <protection locked="0"/>
    </xf>
    <xf numFmtId="0" fontId="15" fillId="0" borderId="32" xfId="0" applyFont="1" applyFill="1" applyBorder="1" applyAlignment="1" applyProtection="1">
      <alignment horizontal="right"/>
    </xf>
    <xf numFmtId="0" fontId="15" fillId="0" borderId="33" xfId="0" applyFont="1" applyFill="1" applyBorder="1" applyAlignment="1" applyProtection="1">
      <alignment horizontal="right"/>
    </xf>
    <xf numFmtId="0" fontId="15" fillId="0" borderId="41" xfId="0" applyFont="1" applyBorder="1" applyAlignment="1" applyProtection="1">
      <alignment horizontal="center" vertical="center"/>
    </xf>
    <xf numFmtId="0" fontId="15" fillId="0" borderId="42" xfId="0" applyFont="1" applyBorder="1" applyAlignment="1" applyProtection="1">
      <alignment horizontal="center" vertical="center"/>
    </xf>
    <xf numFmtId="0" fontId="15" fillId="0" borderId="43" xfId="0" applyFont="1" applyBorder="1" applyAlignment="1" applyProtection="1">
      <alignment horizontal="center" vertical="center"/>
    </xf>
    <xf numFmtId="0" fontId="15" fillId="0" borderId="44" xfId="0" applyFont="1" applyBorder="1" applyAlignment="1" applyProtection="1">
      <alignment horizontal="center" vertical="center"/>
    </xf>
    <xf numFmtId="0" fontId="15" fillId="0" borderId="45" xfId="0" applyFont="1" applyBorder="1" applyAlignment="1" applyProtection="1">
      <alignment horizontal="center" vertical="top"/>
    </xf>
    <xf numFmtId="0" fontId="15" fillId="0" borderId="46" xfId="0" applyFont="1" applyBorder="1" applyAlignment="1" applyProtection="1">
      <alignment horizontal="center" vertical="top"/>
    </xf>
    <xf numFmtId="0" fontId="15" fillId="2" borderId="29" xfId="0" applyFont="1" applyFill="1" applyBorder="1" applyAlignment="1" applyProtection="1">
      <alignment horizontal="right"/>
      <protection locked="0"/>
    </xf>
    <xf numFmtId="0" fontId="15" fillId="2" borderId="24" xfId="0" applyFont="1" applyFill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15" fillId="0" borderId="34" xfId="0" applyFont="1" applyBorder="1" applyAlignment="1" applyProtection="1">
      <alignment horizontal="left" vertical="center"/>
    </xf>
    <xf numFmtId="0" fontId="15" fillId="0" borderId="38" xfId="0" applyFont="1" applyBorder="1" applyAlignment="1" applyProtection="1">
      <alignment horizontal="left" vertical="center"/>
    </xf>
    <xf numFmtId="0" fontId="15" fillId="0" borderId="39" xfId="0" applyFont="1" applyBorder="1" applyAlignment="1" applyProtection="1">
      <alignment horizontal="left" vertical="center"/>
    </xf>
    <xf numFmtId="0" fontId="2" fillId="0" borderId="0" xfId="0" applyFont="1" applyAlignment="1" applyProtection="1"/>
    <xf numFmtId="0" fontId="0" fillId="0" borderId="0" xfId="0" applyAlignment="1"/>
    <xf numFmtId="0" fontId="6" fillId="7" borderId="22" xfId="0" applyFont="1" applyFill="1" applyBorder="1" applyAlignment="1" applyProtection="1">
      <alignment horizontal="left" vertical="center"/>
    </xf>
    <xf numFmtId="0" fontId="6" fillId="7" borderId="23" xfId="0" applyFont="1" applyFill="1" applyBorder="1" applyAlignment="1" applyProtection="1">
      <alignment horizontal="left" vertical="center"/>
    </xf>
    <xf numFmtId="0" fontId="6" fillId="7" borderId="27" xfId="0" applyFont="1" applyFill="1" applyBorder="1" applyAlignment="1" applyProtection="1">
      <alignment horizontal="left" vertical="center"/>
    </xf>
    <xf numFmtId="0" fontId="15" fillId="0" borderId="47" xfId="0" applyFont="1" applyFill="1" applyBorder="1" applyAlignment="1" applyProtection="1">
      <alignment horizontal="left" vertical="center"/>
    </xf>
    <xf numFmtId="0" fontId="15" fillId="0" borderId="48" xfId="0" applyFont="1" applyFill="1" applyBorder="1" applyAlignment="1" applyProtection="1">
      <alignment horizontal="left" vertical="center"/>
    </xf>
    <xf numFmtId="0" fontId="15" fillId="0" borderId="24" xfId="0" applyFont="1" applyBorder="1" applyAlignment="1" applyProtection="1">
      <alignment horizontal="left" vertical="center"/>
    </xf>
    <xf numFmtId="0" fontId="15" fillId="0" borderId="31" xfId="0" applyFont="1" applyBorder="1" applyAlignment="1" applyProtection="1">
      <alignment horizontal="left" vertical="center"/>
    </xf>
    <xf numFmtId="0" fontId="15" fillId="0" borderId="24" xfId="0" applyFont="1" applyFill="1" applyBorder="1" applyAlignment="1" applyProtection="1">
      <alignment horizontal="left" vertical="center" wrapText="1"/>
    </xf>
    <xf numFmtId="0" fontId="15" fillId="0" borderId="31" xfId="0" applyFont="1" applyFill="1" applyBorder="1" applyAlignment="1" applyProtection="1">
      <alignment horizontal="left" vertical="center" wrapText="1"/>
    </xf>
    <xf numFmtId="0" fontId="23" fillId="12" borderId="32" xfId="0" applyFont="1" applyFill="1" applyBorder="1" applyAlignment="1" applyProtection="1">
      <alignment horizontal="left" vertical="top"/>
      <protection locked="0"/>
    </xf>
    <xf numFmtId="0" fontId="23" fillId="12" borderId="38" xfId="0" applyFont="1" applyFill="1" applyBorder="1" applyAlignment="1" applyProtection="1">
      <alignment horizontal="left" vertical="top"/>
      <protection locked="0"/>
    </xf>
    <xf numFmtId="0" fontId="23" fillId="12" borderId="39" xfId="0" applyFont="1" applyFill="1" applyBorder="1" applyAlignment="1" applyProtection="1">
      <alignment horizontal="left" vertical="top"/>
      <protection locked="0"/>
    </xf>
    <xf numFmtId="0" fontId="23" fillId="0" borderId="24" xfId="0" applyFont="1" applyBorder="1" applyAlignment="1" applyProtection="1">
      <alignment horizontal="left" vertical="center"/>
    </xf>
    <xf numFmtId="0" fontId="23" fillId="0" borderId="31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wrapText="1"/>
    </xf>
    <xf numFmtId="0" fontId="43" fillId="0" borderId="34" xfId="0" applyFont="1" applyBorder="1" applyAlignment="1" applyProtection="1">
      <alignment horizontal="left" vertical="center" wrapText="1"/>
    </xf>
    <xf numFmtId="0" fontId="43" fillId="0" borderId="38" xfId="0" applyFont="1" applyBorder="1" applyAlignment="1" applyProtection="1">
      <alignment horizontal="left" vertical="center" wrapText="1"/>
    </xf>
    <xf numFmtId="0" fontId="13" fillId="7" borderId="22" xfId="0" applyFont="1" applyFill="1" applyBorder="1" applyAlignment="1" applyProtection="1">
      <alignment horizontal="left" vertical="center"/>
    </xf>
    <xf numFmtId="0" fontId="13" fillId="7" borderId="23" xfId="0" applyFont="1" applyFill="1" applyBorder="1" applyAlignment="1" applyProtection="1">
      <alignment horizontal="left" vertical="center"/>
    </xf>
    <xf numFmtId="0" fontId="36" fillId="0" borderId="0" xfId="0" applyFont="1" applyAlignment="1" applyProtection="1">
      <alignment horizontal="left" vertical="top"/>
    </xf>
    <xf numFmtId="2" fontId="13" fillId="7" borderId="23" xfId="0" applyNumberFormat="1" applyFont="1" applyFill="1" applyBorder="1" applyAlignment="1">
      <alignment horizontal="center" vertical="center"/>
    </xf>
    <xf numFmtId="2" fontId="13" fillId="7" borderId="27" xfId="0" applyNumberFormat="1" applyFont="1" applyFill="1" applyBorder="1" applyAlignment="1">
      <alignment horizontal="center" vertical="center"/>
    </xf>
    <xf numFmtId="2" fontId="13" fillId="0" borderId="23" xfId="0" applyNumberFormat="1" applyFont="1" applyBorder="1" applyAlignment="1">
      <alignment horizontal="center" vertical="center"/>
    </xf>
    <xf numFmtId="2" fontId="13" fillId="0" borderId="27" xfId="0" applyNumberFormat="1" applyFont="1" applyBorder="1" applyAlignment="1">
      <alignment horizontal="center" vertical="center"/>
    </xf>
    <xf numFmtId="0" fontId="13" fillId="0" borderId="22" xfId="0" applyFont="1" applyFill="1" applyBorder="1" applyAlignment="1" applyProtection="1">
      <alignment horizontal="left" vertical="center" wrapText="1"/>
    </xf>
    <xf numFmtId="0" fontId="13" fillId="0" borderId="23" xfId="0" applyFont="1" applyFill="1" applyBorder="1" applyAlignment="1" applyProtection="1">
      <alignment horizontal="left" vertical="center" wrapText="1"/>
    </xf>
    <xf numFmtId="2" fontId="13" fillId="0" borderId="23" xfId="0" applyNumberFormat="1" applyFont="1" applyFill="1" applyBorder="1" applyAlignment="1" applyProtection="1">
      <alignment horizontal="center" vertical="center"/>
    </xf>
    <xf numFmtId="2" fontId="13" fillId="0" borderId="27" xfId="0" applyNumberFormat="1" applyFont="1" applyFill="1" applyBorder="1" applyAlignment="1" applyProtection="1">
      <alignment horizontal="center" vertical="center"/>
    </xf>
    <xf numFmtId="0" fontId="41" fillId="7" borderId="23" xfId="0" applyFont="1" applyFill="1" applyBorder="1" applyAlignment="1" applyProtection="1">
      <alignment horizontal="left" vertical="center" wrapText="1"/>
    </xf>
    <xf numFmtId="0" fontId="41" fillId="7" borderId="27" xfId="0" applyFont="1" applyFill="1" applyBorder="1" applyAlignment="1" applyProtection="1">
      <alignment horizontal="left" vertical="center" wrapText="1"/>
    </xf>
    <xf numFmtId="2" fontId="13" fillId="7" borderId="23" xfId="0" applyNumberFormat="1" applyFont="1" applyFill="1" applyBorder="1" applyAlignment="1" applyProtection="1">
      <alignment horizontal="center" vertical="center"/>
    </xf>
    <xf numFmtId="2" fontId="13" fillId="7" borderId="27" xfId="0" applyNumberFormat="1" applyFont="1" applyFill="1" applyBorder="1" applyAlignment="1" applyProtection="1">
      <alignment horizontal="center" vertical="center"/>
    </xf>
    <xf numFmtId="0" fontId="13" fillId="7" borderId="22" xfId="0" applyFont="1" applyFill="1" applyBorder="1" applyAlignment="1" applyProtection="1">
      <alignment horizontal="left" vertical="center" wrapText="1"/>
    </xf>
    <xf numFmtId="0" fontId="13" fillId="7" borderId="23" xfId="0" applyFont="1" applyFill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/>
    </xf>
    <xf numFmtId="0" fontId="23" fillId="0" borderId="0" xfId="0" applyFont="1" applyAlignment="1">
      <alignment vertical="center"/>
    </xf>
    <xf numFmtId="2" fontId="15" fillId="0" borderId="24" xfId="0" applyNumberFormat="1" applyFont="1" applyFill="1" applyBorder="1" applyAlignment="1" applyProtection="1">
      <alignment horizontal="center" vertical="center"/>
    </xf>
    <xf numFmtId="2" fontId="15" fillId="0" borderId="31" xfId="0" applyNumberFormat="1" applyFont="1" applyFill="1" applyBorder="1" applyAlignment="1" applyProtection="1">
      <alignment horizontal="center" vertical="center"/>
    </xf>
    <xf numFmtId="0" fontId="15" fillId="2" borderId="30" xfId="0" applyFont="1" applyFill="1" applyBorder="1" applyAlignment="1" applyProtection="1">
      <alignment horizontal="right"/>
      <protection locked="0"/>
    </xf>
    <xf numFmtId="0" fontId="15" fillId="2" borderId="35" xfId="0" applyFont="1" applyFill="1" applyBorder="1" applyAlignment="1" applyProtection="1">
      <alignment horizontal="right"/>
      <protection locked="0"/>
    </xf>
    <xf numFmtId="0" fontId="13" fillId="7" borderId="49" xfId="0" applyFont="1" applyFill="1" applyBorder="1" applyAlignment="1" applyProtection="1">
      <alignment horizontal="center" vertical="top" wrapText="1"/>
    </xf>
    <xf numFmtId="0" fontId="13" fillId="7" borderId="27" xfId="0" applyFont="1" applyFill="1" applyBorder="1" applyAlignment="1" applyProtection="1">
      <alignment horizontal="center" vertical="top" wrapText="1"/>
    </xf>
    <xf numFmtId="2" fontId="23" fillId="0" borderId="50" xfId="0" applyNumberFormat="1" applyFont="1" applyBorder="1" applyAlignment="1">
      <alignment horizontal="center" vertical="center"/>
    </xf>
    <xf numFmtId="2" fontId="23" fillId="0" borderId="51" xfId="0" applyNumberFormat="1" applyFont="1" applyBorder="1" applyAlignment="1">
      <alignment horizontal="center" vertical="center"/>
    </xf>
    <xf numFmtId="2" fontId="15" fillId="2" borderId="24" xfId="0" applyNumberFormat="1" applyFont="1" applyFill="1" applyBorder="1" applyAlignment="1" applyProtection="1">
      <alignment horizontal="center" vertical="center"/>
      <protection locked="0"/>
    </xf>
    <xf numFmtId="2" fontId="15" fillId="2" borderId="31" xfId="0" applyNumberFormat="1" applyFont="1" applyFill="1" applyBorder="1" applyAlignment="1" applyProtection="1">
      <alignment horizontal="center" vertical="center"/>
      <protection locked="0"/>
    </xf>
    <xf numFmtId="0" fontId="13" fillId="7" borderId="22" xfId="0" applyFont="1" applyFill="1" applyBorder="1" applyAlignment="1" applyProtection="1">
      <alignment horizontal="center" vertical="top" wrapText="1"/>
    </xf>
    <xf numFmtId="0" fontId="13" fillId="7" borderId="40" xfId="0" applyFont="1" applyFill="1" applyBorder="1" applyAlignment="1" applyProtection="1">
      <alignment horizontal="center" vertical="top" wrapText="1"/>
    </xf>
    <xf numFmtId="0" fontId="23" fillId="0" borderId="34" xfId="0" applyFont="1" applyBorder="1" applyAlignment="1">
      <alignment horizontal="left" vertical="center" wrapText="1"/>
    </xf>
    <xf numFmtId="0" fontId="23" fillId="0" borderId="38" xfId="0" applyFont="1" applyBorder="1" applyAlignment="1">
      <alignment horizontal="left" vertical="center" wrapText="1"/>
    </xf>
    <xf numFmtId="0" fontId="23" fillId="0" borderId="39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/>
    </xf>
    <xf numFmtId="0" fontId="23" fillId="0" borderId="38" xfId="0" applyFont="1" applyBorder="1" applyAlignment="1">
      <alignment horizontal="left" vertical="center"/>
    </xf>
    <xf numFmtId="0" fontId="23" fillId="0" borderId="39" xfId="0" applyFont="1" applyBorder="1" applyAlignment="1">
      <alignment horizontal="left" vertical="center"/>
    </xf>
    <xf numFmtId="0" fontId="23" fillId="0" borderId="34" xfId="0" applyFont="1" applyBorder="1" applyAlignment="1">
      <alignment vertical="center"/>
    </xf>
    <xf numFmtId="0" fontId="23" fillId="0" borderId="38" xfId="0" applyFont="1" applyBorder="1" applyAlignment="1">
      <alignment vertical="center"/>
    </xf>
    <xf numFmtId="0" fontId="23" fillId="0" borderId="39" xfId="0" applyFont="1" applyBorder="1" applyAlignment="1">
      <alignment vertical="center"/>
    </xf>
    <xf numFmtId="0" fontId="43" fillId="0" borderId="34" xfId="0" applyFont="1" applyFill="1" applyBorder="1" applyAlignment="1" applyProtection="1">
      <alignment horizontal="left" vertical="center" wrapText="1"/>
    </xf>
    <xf numFmtId="0" fontId="43" fillId="0" borderId="38" xfId="0" applyFont="1" applyFill="1" applyBorder="1" applyAlignment="1" applyProtection="1">
      <alignment horizontal="left" vertical="center" wrapText="1"/>
    </xf>
    <xf numFmtId="0" fontId="13" fillId="0" borderId="27" xfId="0" applyFont="1" applyFill="1" applyBorder="1" applyAlignment="1" applyProtection="1">
      <alignment horizontal="left" vertical="center" wrapText="1"/>
    </xf>
    <xf numFmtId="0" fontId="15" fillId="0" borderId="24" xfId="0" applyFont="1" applyFill="1" applyBorder="1" applyAlignment="1" applyProtection="1">
      <alignment horizontal="left" vertical="center"/>
    </xf>
    <xf numFmtId="0" fontId="15" fillId="0" borderId="34" xfId="0" applyFont="1" applyFill="1" applyBorder="1" applyAlignment="1" applyProtection="1">
      <alignment horizontal="left" vertical="center"/>
    </xf>
    <xf numFmtId="0" fontId="15" fillId="10" borderId="34" xfId="0" applyFont="1" applyFill="1" applyBorder="1" applyAlignment="1" applyProtection="1">
      <alignment horizontal="left" vertical="center"/>
    </xf>
    <xf numFmtId="0" fontId="15" fillId="10" borderId="38" xfId="0" applyFont="1" applyFill="1" applyBorder="1" applyAlignment="1" applyProtection="1">
      <alignment horizontal="left" vertical="center"/>
    </xf>
    <xf numFmtId="0" fontId="15" fillId="10" borderId="39" xfId="0" applyFont="1" applyFill="1" applyBorder="1" applyAlignment="1" applyProtection="1">
      <alignment horizontal="left" vertical="center"/>
    </xf>
    <xf numFmtId="0" fontId="23" fillId="0" borderId="24" xfId="0" applyFont="1" applyFill="1" applyBorder="1" applyAlignment="1" applyProtection="1">
      <alignment horizontal="left" vertical="center" wrapText="1"/>
    </xf>
    <xf numFmtId="0" fontId="23" fillId="0" borderId="34" xfId="0" applyFon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horizontal="left" vertical="top" wrapText="1"/>
    </xf>
    <xf numFmtId="164" fontId="13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Font="1" applyFill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 wrapText="1"/>
    </xf>
    <xf numFmtId="0" fontId="39" fillId="0" borderId="0" xfId="0" applyFont="1" applyAlignment="1" applyProtection="1">
      <alignment horizontal="left" vertical="top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15" fillId="0" borderId="50" xfId="0" applyFont="1" applyBorder="1" applyAlignment="1" applyProtection="1">
      <alignment horizontal="left" vertical="center"/>
    </xf>
    <xf numFmtId="0" fontId="15" fillId="0" borderId="51" xfId="0" applyFont="1" applyBorder="1" applyAlignment="1" applyProtection="1">
      <alignment horizontal="left" vertical="center"/>
    </xf>
    <xf numFmtId="0" fontId="15" fillId="0" borderId="38" xfId="0" applyFont="1" applyFill="1" applyBorder="1" applyAlignment="1" applyProtection="1">
      <alignment horizontal="left" vertical="center"/>
    </xf>
    <xf numFmtId="0" fontId="47" fillId="0" borderId="0" xfId="0" applyFont="1" applyFill="1" applyAlignment="1" applyProtection="1">
      <alignment horizontal="center" wrapText="1"/>
    </xf>
    <xf numFmtId="0" fontId="1" fillId="3" borderId="18" xfId="0" applyFont="1" applyFill="1" applyBorder="1" applyAlignment="1" applyProtection="1">
      <alignment horizontal="center"/>
    </xf>
    <xf numFmtId="0" fontId="1" fillId="3" borderId="19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1" fillId="3" borderId="16" xfId="0" applyFont="1" applyFill="1" applyBorder="1" applyAlignment="1" applyProtection="1">
      <alignment horizontal="center"/>
    </xf>
    <xf numFmtId="0" fontId="1" fillId="3" borderId="17" xfId="0" applyFont="1" applyFill="1" applyBorder="1" applyAlignment="1" applyProtection="1">
      <alignment horizontal="center"/>
    </xf>
    <xf numFmtId="0" fontId="8" fillId="0" borderId="52" xfId="0" applyFont="1" applyBorder="1" applyAlignment="1" applyProtection="1">
      <alignment horizontal="right"/>
    </xf>
    <xf numFmtId="0" fontId="8" fillId="0" borderId="53" xfId="0" applyFont="1" applyBorder="1" applyAlignment="1" applyProtection="1">
      <alignment horizontal="right"/>
    </xf>
    <xf numFmtId="0" fontId="8" fillId="0" borderId="54" xfId="0" applyFont="1" applyBorder="1" applyAlignment="1" applyProtection="1">
      <alignment horizontal="left" vertical="center"/>
    </xf>
    <xf numFmtId="0" fontId="8" fillId="0" borderId="55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wrapText="1"/>
    </xf>
    <xf numFmtId="0" fontId="8" fillId="4" borderId="0" xfId="0" applyFont="1" applyFill="1" applyAlignment="1" applyProtection="1">
      <alignment horizontal="left"/>
    </xf>
    <xf numFmtId="0" fontId="8" fillId="0" borderId="12" xfId="0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center"/>
    </xf>
    <xf numFmtId="0" fontId="8" fillId="0" borderId="56" xfId="0" applyFont="1" applyBorder="1" applyAlignment="1" applyProtection="1">
      <alignment horizontal="right"/>
    </xf>
    <xf numFmtId="0" fontId="8" fillId="0" borderId="57" xfId="0" applyFont="1" applyBorder="1" applyAlignment="1" applyProtection="1">
      <alignment horizontal="right"/>
    </xf>
    <xf numFmtId="0" fontId="8" fillId="0" borderId="58" xfId="0" applyFont="1" applyBorder="1" applyAlignment="1" applyProtection="1">
      <alignment horizontal="right"/>
    </xf>
    <xf numFmtId="0" fontId="8" fillId="0" borderId="59" xfId="0" applyFont="1" applyBorder="1" applyAlignment="1" applyProtection="1">
      <alignment horizontal="right"/>
    </xf>
    <xf numFmtId="0" fontId="8" fillId="7" borderId="60" xfId="0" applyFont="1" applyFill="1" applyBorder="1" applyAlignment="1" applyProtection="1">
      <alignment horizontal="center"/>
    </xf>
    <xf numFmtId="0" fontId="8" fillId="7" borderId="61" xfId="0" applyFont="1" applyFill="1" applyBorder="1" applyAlignment="1" applyProtection="1">
      <alignment horizontal="center"/>
    </xf>
    <xf numFmtId="0" fontId="4" fillId="2" borderId="22" xfId="0" applyFont="1" applyFill="1" applyBorder="1" applyAlignment="1" applyProtection="1">
      <alignment horizontal="left"/>
      <protection locked="0"/>
    </xf>
    <xf numFmtId="0" fontId="4" fillId="2" borderId="23" xfId="0" applyFont="1" applyFill="1" applyBorder="1" applyAlignment="1" applyProtection="1">
      <alignment horizontal="left"/>
      <protection locked="0"/>
    </xf>
    <xf numFmtId="0" fontId="4" fillId="2" borderId="27" xfId="0" applyFont="1" applyFill="1" applyBorder="1" applyAlignment="1" applyProtection="1">
      <alignment horizontal="left"/>
      <protection locked="0"/>
    </xf>
    <xf numFmtId="0" fontId="8" fillId="0" borderId="22" xfId="0" applyFont="1" applyBorder="1" applyAlignment="1" applyProtection="1">
      <alignment horizontal="left" wrapText="1"/>
    </xf>
    <xf numFmtId="0" fontId="9" fillId="0" borderId="23" xfId="0" applyFont="1" applyBorder="1" applyAlignment="1" applyProtection="1">
      <alignment horizontal="left" wrapText="1"/>
    </xf>
    <xf numFmtId="0" fontId="9" fillId="0" borderId="27" xfId="0" applyFont="1" applyBorder="1" applyAlignment="1" applyProtection="1">
      <alignment horizontal="left" wrapText="1"/>
    </xf>
    <xf numFmtId="0" fontId="10" fillId="0" borderId="0" xfId="0" applyFont="1" applyAlignment="1" applyProtection="1">
      <alignment horizontal="left"/>
    </xf>
    <xf numFmtId="14" fontId="10" fillId="3" borderId="0" xfId="0" applyNumberFormat="1" applyFont="1" applyFill="1" applyBorder="1" applyAlignment="1" applyProtection="1">
      <alignment horizontal="center"/>
    </xf>
    <xf numFmtId="0" fontId="10" fillId="3" borderId="0" xfId="0" applyFont="1" applyFill="1" applyBorder="1" applyAlignment="1" applyProtection="1">
      <alignment horizontal="left"/>
    </xf>
    <xf numFmtId="0" fontId="4" fillId="2" borderId="22" xfId="0" applyFont="1" applyFill="1" applyBorder="1" applyAlignment="1" applyProtection="1">
      <alignment horizontal="left" wrapText="1"/>
      <protection locked="0"/>
    </xf>
    <xf numFmtId="0" fontId="4" fillId="2" borderId="23" xfId="0" applyFont="1" applyFill="1" applyBorder="1" applyAlignment="1" applyProtection="1">
      <alignment horizontal="left" wrapText="1"/>
      <protection locked="0"/>
    </xf>
    <xf numFmtId="0" fontId="4" fillId="2" borderId="27" xfId="0" applyFont="1" applyFill="1" applyBorder="1" applyAlignment="1" applyProtection="1">
      <alignment horizontal="left" wrapText="1"/>
      <protection locked="0"/>
    </xf>
    <xf numFmtId="0" fontId="1" fillId="0" borderId="62" xfId="0" applyFont="1" applyBorder="1" applyAlignment="1" applyProtection="1">
      <alignment horizontal="center"/>
    </xf>
    <xf numFmtId="0" fontId="1" fillId="0" borderId="63" xfId="0" applyFont="1" applyBorder="1" applyAlignment="1" applyProtection="1">
      <alignment horizontal="center"/>
    </xf>
    <xf numFmtId="0" fontId="1" fillId="0" borderId="64" xfId="0" applyFont="1" applyBorder="1" applyAlignment="1" applyProtection="1">
      <alignment horizontal="center"/>
    </xf>
    <xf numFmtId="0" fontId="1" fillId="0" borderId="65" xfId="0" applyFont="1" applyBorder="1" applyAlignment="1" applyProtection="1">
      <alignment horizontal="center"/>
    </xf>
    <xf numFmtId="0" fontId="10" fillId="3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Alignment="1" applyProtection="1">
      <alignment horizontal="left" vertical="top" wrapText="1"/>
    </xf>
    <xf numFmtId="0" fontId="17" fillId="0" borderId="0" xfId="0" applyFont="1" applyFill="1" applyAlignment="1" applyProtection="1">
      <alignment horizontal="left" vertical="top" wrapText="1"/>
    </xf>
    <xf numFmtId="0" fontId="18" fillId="0" borderId="0" xfId="0" applyFont="1" applyAlignment="1" applyProtection="1">
      <alignment horizontal="left" vertical="top" wrapText="1"/>
    </xf>
    <xf numFmtId="0" fontId="18" fillId="0" borderId="0" xfId="0" applyFont="1" applyAlignment="1" applyProtection="1">
      <alignment horizontal="left" vertical="top"/>
    </xf>
    <xf numFmtId="0" fontId="17" fillId="0" borderId="9" xfId="0" applyFont="1" applyBorder="1" applyAlignment="1" applyProtection="1">
      <alignment horizontal="left" vertical="top" wrapText="1"/>
    </xf>
    <xf numFmtId="0" fontId="18" fillId="0" borderId="21" xfId="0" applyFont="1" applyBorder="1" applyAlignment="1" applyProtection="1">
      <alignment horizontal="left" vertical="top" wrapText="1"/>
    </xf>
    <xf numFmtId="0" fontId="18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horizontal="left"/>
    </xf>
    <xf numFmtId="0" fontId="19" fillId="0" borderId="0" xfId="0" applyFont="1" applyBorder="1" applyAlignment="1" applyProtection="1">
      <alignment horizontal="left" vertical="top" wrapText="1"/>
    </xf>
    <xf numFmtId="0" fontId="19" fillId="0" borderId="26" xfId="0" applyFont="1" applyBorder="1" applyAlignment="1" applyProtection="1">
      <alignment horizontal="left" vertical="top" wrapText="1"/>
    </xf>
    <xf numFmtId="0" fontId="18" fillId="0" borderId="0" xfId="0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26" xfId="0" applyFont="1" applyBorder="1" applyAlignment="1">
      <alignment horizontal="left" vertical="top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16" fillId="0" borderId="23" xfId="0" applyFont="1" applyFill="1" applyBorder="1" applyAlignment="1" applyProtection="1">
      <alignment horizontal="left" vertical="center" wrapText="1"/>
    </xf>
    <xf numFmtId="0" fontId="16" fillId="0" borderId="27" xfId="0" applyFont="1" applyFill="1" applyBorder="1" applyAlignment="1" applyProtection="1">
      <alignment horizontal="left" vertical="center" wrapText="1"/>
    </xf>
    <xf numFmtId="0" fontId="18" fillId="0" borderId="26" xfId="0" applyFont="1" applyBorder="1" applyAlignment="1" applyProtection="1">
      <alignment horizontal="left" vertical="top" wrapText="1"/>
    </xf>
    <xf numFmtId="0" fontId="19" fillId="0" borderId="25" xfId="0" applyFont="1" applyBorder="1" applyAlignment="1" applyProtection="1">
      <alignment horizontal="left" vertical="top" wrapText="1"/>
    </xf>
    <xf numFmtId="9" fontId="18" fillId="0" borderId="22" xfId="0" applyNumberFormat="1" applyFont="1" applyBorder="1" applyAlignment="1" applyProtection="1">
      <alignment horizontal="center" wrapText="1"/>
    </xf>
    <xf numFmtId="9" fontId="18" fillId="0" borderId="23" xfId="0" applyNumberFormat="1" applyFont="1" applyBorder="1" applyAlignment="1" applyProtection="1">
      <alignment horizontal="center" wrapText="1"/>
    </xf>
    <xf numFmtId="9" fontId="18" fillId="0" borderId="27" xfId="0" applyNumberFormat="1" applyFont="1" applyBorder="1" applyAlignment="1" applyProtection="1">
      <alignment horizontal="center" wrapText="1"/>
    </xf>
    <xf numFmtId="9" fontId="18" fillId="0" borderId="22" xfId="0" applyNumberFormat="1" applyFont="1" applyBorder="1" applyAlignment="1" applyProtection="1">
      <alignment horizontal="center"/>
    </xf>
    <xf numFmtId="9" fontId="18" fillId="0" borderId="23" xfId="0" applyNumberFormat="1" applyFont="1" applyBorder="1" applyAlignment="1" applyProtection="1">
      <alignment horizontal="center"/>
    </xf>
    <xf numFmtId="9" fontId="18" fillId="0" borderId="27" xfId="0" applyNumberFormat="1" applyFont="1" applyBorder="1" applyAlignment="1" applyProtection="1">
      <alignment horizontal="center"/>
    </xf>
    <xf numFmtId="0" fontId="18" fillId="0" borderId="0" xfId="0" applyFont="1" applyFill="1" applyAlignment="1" applyProtection="1">
      <alignment horizontal="left" vertical="center" wrapText="1"/>
    </xf>
    <xf numFmtId="0" fontId="17" fillId="0" borderId="0" xfId="0" applyFont="1" applyAlignment="1" applyProtection="1">
      <alignment horizontal="left" wrapText="1"/>
    </xf>
    <xf numFmtId="0" fontId="16" fillId="0" borderId="34" xfId="0" applyFont="1" applyBorder="1" applyAlignment="1" applyProtection="1">
      <alignment horizontal="center"/>
    </xf>
    <xf numFmtId="0" fontId="16" fillId="0" borderId="33" xfId="0" applyFont="1" applyBorder="1" applyAlignment="1" applyProtection="1">
      <alignment horizontal="center"/>
    </xf>
    <xf numFmtId="0" fontId="17" fillId="0" borderId="26" xfId="0" applyFont="1" applyBorder="1" applyAlignment="1" applyProtection="1">
      <alignment horizontal="left" wrapText="1"/>
    </xf>
    <xf numFmtId="0" fontId="19" fillId="4" borderId="1" xfId="0" applyFont="1" applyFill="1" applyBorder="1" applyAlignment="1" applyProtection="1">
      <alignment horizontal="center"/>
    </xf>
    <xf numFmtId="0" fontId="19" fillId="5" borderId="0" xfId="0" applyFont="1" applyFill="1" applyAlignment="1" applyProtection="1">
      <alignment horizontal="left" vertical="top" wrapText="1"/>
    </xf>
    <xf numFmtId="0" fontId="19" fillId="5" borderId="1" xfId="0" applyFont="1" applyFill="1" applyBorder="1" applyAlignment="1" applyProtection="1">
      <alignment horizontal="center"/>
    </xf>
    <xf numFmtId="0" fontId="16" fillId="0" borderId="35" xfId="0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/>
    </xf>
    <xf numFmtId="0" fontId="17" fillId="8" borderId="0" xfId="0" applyFont="1" applyFill="1" applyAlignment="1" applyProtection="1">
      <alignment horizontal="left" vertical="top"/>
    </xf>
  </cellXfs>
  <cellStyles count="2">
    <cellStyle name="Link" xfId="1" builtinId="8"/>
    <cellStyle name="Standard" xfId="0" builtinId="0"/>
  </cellStyles>
  <dxfs count="88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/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8"/>
        </patternFill>
      </fill>
    </dxf>
    <dxf>
      <fill>
        <patternFill>
          <bgColor theme="1"/>
        </patternFill>
      </fill>
    </dxf>
    <dxf>
      <fill>
        <patternFill>
          <bgColor indexed="8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00B0F0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10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1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/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  <border>
        <bottom style="thin">
          <color indexed="64"/>
        </bottom>
      </border>
    </dxf>
    <dxf>
      <fill>
        <patternFill>
          <bgColor rgb="FF00B0F0"/>
        </patternFill>
      </fill>
    </dxf>
    <dxf>
      <fill>
        <patternFill>
          <bgColor indexed="8"/>
        </patternFill>
      </fill>
    </dxf>
    <dxf>
      <fill>
        <patternFill>
          <bgColor theme="1"/>
        </patternFill>
      </fill>
    </dxf>
    <dxf>
      <fill>
        <patternFill>
          <bgColor indexed="8"/>
        </patternFill>
      </fill>
    </dxf>
    <dxf>
      <fill>
        <patternFill>
          <bgColor rgb="FF00B0F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  <border>
        <bottom style="thin">
          <color indexed="64"/>
        </bottom>
      </border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ont>
        <b/>
        <i/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rgb="FF00B0F0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ont>
        <b/>
        <i/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00B0F0"/>
        </patternFill>
      </fill>
    </dxf>
    <dxf>
      <fill>
        <patternFill>
          <bgColor indexed="8"/>
        </patternFill>
      </fill>
    </dxf>
    <dxf>
      <fill>
        <patternFill>
          <bgColor theme="1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rgb="FF00B0F0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theme="1" tint="4.9989318521683403E-2"/>
        </patternFill>
      </fill>
    </dxf>
    <dxf>
      <fill>
        <patternFill>
          <bgColor rgb="FF00B0F0"/>
        </patternFill>
      </fill>
    </dxf>
    <dxf>
      <fill>
        <patternFill>
          <bgColor indexed="8"/>
        </patternFill>
      </fill>
    </dxf>
    <dxf>
      <fill>
        <patternFill>
          <bgColor theme="1"/>
        </patternFill>
      </fill>
    </dxf>
    <dxf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8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Formeln!$B$64" lockText="1" noThreeD="1"/>
</file>

<file path=xl/ctrlProps/ctrlProp10.xml><?xml version="1.0" encoding="utf-8"?>
<formControlPr xmlns="http://schemas.microsoft.com/office/spreadsheetml/2009/9/main" objectType="CheckBox" fmlaLink="Formeln!$D$64" lockText="1" noThreeD="1"/>
</file>

<file path=xl/ctrlProps/ctrlProp11.xml><?xml version="1.0" encoding="utf-8"?>
<formControlPr xmlns="http://schemas.microsoft.com/office/spreadsheetml/2009/9/main" objectType="CheckBox" fmlaLink="Formeln!$F$64" lockText="1" noThreeD="1"/>
</file>

<file path=xl/ctrlProps/ctrlProp12.xml><?xml version="1.0" encoding="utf-8"?>
<formControlPr xmlns="http://schemas.microsoft.com/office/spreadsheetml/2009/9/main" objectType="CheckBox" fmlaLink="Formeln!$H$64" lockText="1" noThreeD="1"/>
</file>

<file path=xl/ctrlProps/ctrlProp13.xml><?xml version="1.0" encoding="utf-8"?>
<formControlPr xmlns="http://schemas.microsoft.com/office/spreadsheetml/2009/9/main" objectType="Drop" dropStyle="combo" dx="26" fmlaLink="Formeln!$B$50" fmlaRange="Formeln!$B$27:$B$28" noThreeD="1" sel="1" val="0"/>
</file>

<file path=xl/ctrlProps/ctrlProp14.xml><?xml version="1.0" encoding="utf-8"?>
<formControlPr xmlns="http://schemas.microsoft.com/office/spreadsheetml/2009/9/main" objectType="Drop" dropStyle="combo" dx="26" fmlaLink="Formeln!$D$50" fmlaRange="Formeln!$B$27:$B$28" noThreeD="1" sel="1" val="0"/>
</file>

<file path=xl/ctrlProps/ctrlProp15.xml><?xml version="1.0" encoding="utf-8"?>
<formControlPr xmlns="http://schemas.microsoft.com/office/spreadsheetml/2009/9/main" objectType="Drop" dropStyle="combo" dx="26" fmlaLink="Formeln!$F$50" fmlaRange="Formeln!$B$27:$B$28" noThreeD="1" sel="1" val="0"/>
</file>

<file path=xl/ctrlProps/ctrlProp16.xml><?xml version="1.0" encoding="utf-8"?>
<formControlPr xmlns="http://schemas.microsoft.com/office/spreadsheetml/2009/9/main" objectType="Drop" dropStyle="combo" dx="26" fmlaLink="Formeln!$H$50" fmlaRange="Formeln!$B$27:$B$28" noThreeD="1" sel="1" val="0"/>
</file>

<file path=xl/ctrlProps/ctrlProp2.xml><?xml version="1.0" encoding="utf-8"?>
<formControlPr xmlns="http://schemas.microsoft.com/office/spreadsheetml/2009/9/main" objectType="Drop" dropStyle="combo" dx="26" fmlaLink="Formeln!$B$46" fmlaRange="Formeln!$B$11:$B$16" noThreeD="1" sel="1" val="0"/>
</file>

<file path=xl/ctrlProps/ctrlProp3.xml><?xml version="1.0" encoding="utf-8"?>
<formControlPr xmlns="http://schemas.microsoft.com/office/spreadsheetml/2009/9/main" objectType="Drop" dropStyle="combo" dx="26" fmlaLink="Formeln!$B$49" fmlaRange="Formeln!$B$20:$B$24" noThreeD="1" sel="1" val="0"/>
</file>

<file path=xl/ctrlProps/ctrlProp4.xml><?xml version="1.0" encoding="utf-8"?>
<formControlPr xmlns="http://schemas.microsoft.com/office/spreadsheetml/2009/9/main" objectType="Drop" dropStyle="combo" dx="26" fmlaLink="Formeln!$D$46" fmlaRange="Formeln!$B$11:$B$16" noThreeD="1" sel="1" val="0"/>
</file>

<file path=xl/ctrlProps/ctrlProp5.xml><?xml version="1.0" encoding="utf-8"?>
<formControlPr xmlns="http://schemas.microsoft.com/office/spreadsheetml/2009/9/main" objectType="Drop" dropStyle="combo" dx="26" fmlaLink="Formeln!$F$46" fmlaRange="Formeln!$B$11:$B$15" noThreeD="1" sel="1" val="0"/>
</file>

<file path=xl/ctrlProps/ctrlProp6.xml><?xml version="1.0" encoding="utf-8"?>
<formControlPr xmlns="http://schemas.microsoft.com/office/spreadsheetml/2009/9/main" objectType="Drop" dropStyle="combo" dx="26" fmlaLink="Formeln!$H$46" fmlaRange="Formeln!$B$11:$B$15" noThreeD="1" sel="1" val="0"/>
</file>

<file path=xl/ctrlProps/ctrlProp7.xml><?xml version="1.0" encoding="utf-8"?>
<formControlPr xmlns="http://schemas.microsoft.com/office/spreadsheetml/2009/9/main" objectType="Drop" dropStyle="combo" dx="26" fmlaLink="Formeln!$D$49" fmlaRange="Formeln!$B$20:$B$24" noThreeD="1" sel="1" val="0"/>
</file>

<file path=xl/ctrlProps/ctrlProp8.xml><?xml version="1.0" encoding="utf-8"?>
<formControlPr xmlns="http://schemas.microsoft.com/office/spreadsheetml/2009/9/main" objectType="Drop" dropStyle="combo" dx="26" fmlaLink="Formeln!$F$49" fmlaRange="Formeln!$B$20:$B$24" noThreeD="1" sel="1" val="0"/>
</file>

<file path=xl/ctrlProps/ctrlProp9.xml><?xml version="1.0" encoding="utf-8"?>
<formControlPr xmlns="http://schemas.microsoft.com/office/spreadsheetml/2009/9/main" objectType="Drop" dropStyle="combo" dx="26" fmlaLink="Formeln!$H$49" fmlaRange="Formeln!$B$20:$B$24" noThreeD="1" sel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388620</xdr:colOff>
      <xdr:row>40</xdr:row>
      <xdr:rowOff>0</xdr:rowOff>
    </xdr:from>
    <xdr:to>
      <xdr:col>12</xdr:col>
      <xdr:colOff>110201</xdr:colOff>
      <xdr:row>42</xdr:row>
      <xdr:rowOff>80646</xdr:rowOff>
    </xdr:to>
    <xdr:sp macro="" textlink="">
      <xdr:nvSpPr>
        <xdr:cNvPr id="2482" name="Text Box 4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4015740" y="6355080"/>
          <a:ext cx="230886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1905</xdr:colOff>
      <xdr:row>40</xdr:row>
      <xdr:rowOff>0</xdr:rowOff>
    </xdr:from>
    <xdr:to>
      <xdr:col>2</xdr:col>
      <xdr:colOff>1905</xdr:colOff>
      <xdr:row>40</xdr:row>
      <xdr:rowOff>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933450" y="6457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    Einzellektionen     </a:t>
          </a: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Anz. Schulwochen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24</xdr:row>
          <xdr:rowOff>9525</xdr:rowOff>
        </xdr:from>
        <xdr:to>
          <xdr:col>5</xdr:col>
          <xdr:colOff>180975</xdr:colOff>
          <xdr:row>25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Ja?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</xdr:row>
          <xdr:rowOff>0</xdr:rowOff>
        </xdr:from>
        <xdr:to>
          <xdr:col>7</xdr:col>
          <xdr:colOff>371475</xdr:colOff>
          <xdr:row>6</xdr:row>
          <xdr:rowOff>200025</xdr:rowOff>
        </xdr:to>
        <xdr:sp macro="" textlink="">
          <xdr:nvSpPr>
            <xdr:cNvPr id="2061" name="Drop Dow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</xdr:row>
          <xdr:rowOff>200025</xdr:rowOff>
        </xdr:from>
        <xdr:to>
          <xdr:col>7</xdr:col>
          <xdr:colOff>371475</xdr:colOff>
          <xdr:row>9</xdr:row>
          <xdr:rowOff>9525</xdr:rowOff>
        </xdr:to>
        <xdr:sp macro="" textlink="">
          <xdr:nvSpPr>
            <xdr:cNvPr id="2062" name="Drop Dow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6</xdr:row>
          <xdr:rowOff>9525</xdr:rowOff>
        </xdr:from>
        <xdr:to>
          <xdr:col>12</xdr:col>
          <xdr:colOff>9525</xdr:colOff>
          <xdr:row>7</xdr:row>
          <xdr:rowOff>0</xdr:rowOff>
        </xdr:to>
        <xdr:sp macro="" textlink="">
          <xdr:nvSpPr>
            <xdr:cNvPr id="2068" name="Drop Dow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6</xdr:row>
          <xdr:rowOff>9525</xdr:rowOff>
        </xdr:from>
        <xdr:to>
          <xdr:col>16</xdr:col>
          <xdr:colOff>19050</xdr:colOff>
          <xdr:row>7</xdr:row>
          <xdr:rowOff>0</xdr:rowOff>
        </xdr:to>
        <xdr:sp macro="" textlink="">
          <xdr:nvSpPr>
            <xdr:cNvPr id="2069" name="Drop Dow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</xdr:row>
          <xdr:rowOff>209550</xdr:rowOff>
        </xdr:from>
        <xdr:to>
          <xdr:col>20</xdr:col>
          <xdr:colOff>0</xdr:colOff>
          <xdr:row>7</xdr:row>
          <xdr:rowOff>0</xdr:rowOff>
        </xdr:to>
        <xdr:sp macro="" textlink="">
          <xdr:nvSpPr>
            <xdr:cNvPr id="2070" name="Drop Dow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7</xdr:row>
          <xdr:rowOff>0</xdr:rowOff>
        </xdr:from>
        <xdr:to>
          <xdr:col>12</xdr:col>
          <xdr:colOff>9525</xdr:colOff>
          <xdr:row>9</xdr:row>
          <xdr:rowOff>0</xdr:rowOff>
        </xdr:to>
        <xdr:sp macro="" textlink="">
          <xdr:nvSpPr>
            <xdr:cNvPr id="2071" name="Drop Dow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7</xdr:row>
          <xdr:rowOff>0</xdr:rowOff>
        </xdr:from>
        <xdr:to>
          <xdr:col>16</xdr:col>
          <xdr:colOff>9525</xdr:colOff>
          <xdr:row>9</xdr:row>
          <xdr:rowOff>9525</xdr:rowOff>
        </xdr:to>
        <xdr:sp macro="" textlink="">
          <xdr:nvSpPr>
            <xdr:cNvPr id="2072" name="Drop Dow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200025</xdr:rowOff>
        </xdr:from>
        <xdr:to>
          <xdr:col>19</xdr:col>
          <xdr:colOff>409575</xdr:colOff>
          <xdr:row>9</xdr:row>
          <xdr:rowOff>0</xdr:rowOff>
        </xdr:to>
        <xdr:sp macro="" textlink="">
          <xdr:nvSpPr>
            <xdr:cNvPr id="2073" name="Drop Dow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24</xdr:row>
          <xdr:rowOff>9525</xdr:rowOff>
        </xdr:from>
        <xdr:to>
          <xdr:col>9</xdr:col>
          <xdr:colOff>133350</xdr:colOff>
          <xdr:row>25</xdr:row>
          <xdr:rowOff>28575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Ja?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24</xdr:row>
          <xdr:rowOff>9525</xdr:rowOff>
        </xdr:from>
        <xdr:to>
          <xdr:col>13</xdr:col>
          <xdr:colOff>104775</xdr:colOff>
          <xdr:row>25</xdr:row>
          <xdr:rowOff>28575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Ja?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247650</xdr:colOff>
          <xdr:row>24</xdr:row>
          <xdr:rowOff>9525</xdr:rowOff>
        </xdr:from>
        <xdr:to>
          <xdr:col>17</xdr:col>
          <xdr:colOff>152400</xdr:colOff>
          <xdr:row>25</xdr:row>
          <xdr:rowOff>28575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Ja?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</xdr:row>
          <xdr:rowOff>0</xdr:rowOff>
        </xdr:from>
        <xdr:to>
          <xdr:col>7</xdr:col>
          <xdr:colOff>390525</xdr:colOff>
          <xdr:row>10</xdr:row>
          <xdr:rowOff>0</xdr:rowOff>
        </xdr:to>
        <xdr:sp macro="" textlink="">
          <xdr:nvSpPr>
            <xdr:cNvPr id="2085" name="Drop Down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8</xdr:row>
          <xdr:rowOff>0</xdr:rowOff>
        </xdr:from>
        <xdr:to>
          <xdr:col>12</xdr:col>
          <xdr:colOff>9525</xdr:colOff>
          <xdr:row>10</xdr:row>
          <xdr:rowOff>9525</xdr:rowOff>
        </xdr:to>
        <xdr:sp macro="" textlink="">
          <xdr:nvSpPr>
            <xdr:cNvPr id="2086" name="Drop Down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8</xdr:row>
          <xdr:rowOff>0</xdr:rowOff>
        </xdr:from>
        <xdr:to>
          <xdr:col>16</xdr:col>
          <xdr:colOff>0</xdr:colOff>
          <xdr:row>10</xdr:row>
          <xdr:rowOff>9525</xdr:rowOff>
        </xdr:to>
        <xdr:sp macro="" textlink="">
          <xdr:nvSpPr>
            <xdr:cNvPr id="2087" name="Drop Down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8</xdr:row>
          <xdr:rowOff>0</xdr:rowOff>
        </xdr:from>
        <xdr:to>
          <xdr:col>19</xdr:col>
          <xdr:colOff>409575</xdr:colOff>
          <xdr:row>10</xdr:row>
          <xdr:rowOff>9525</xdr:rowOff>
        </xdr:to>
        <xdr:sp macro="" textlink="">
          <xdr:nvSpPr>
            <xdr:cNvPr id="2088" name="Drop Down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25</xdr:col>
      <xdr:colOff>203200</xdr:colOff>
      <xdr:row>24</xdr:row>
      <xdr:rowOff>57150</xdr:rowOff>
    </xdr:from>
    <xdr:to>
      <xdr:col>26</xdr:col>
      <xdr:colOff>594954</xdr:colOff>
      <xdr:row>24</xdr:row>
      <xdr:rowOff>164690</xdr:rowOff>
    </xdr:to>
    <xdr:sp macro="" textlink="">
      <xdr:nvSpPr>
        <xdr:cNvPr id="6" name="Pfeil: nach links 5">
          <a:extLst>
            <a:ext uri="{FF2B5EF4-FFF2-40B4-BE49-F238E27FC236}">
              <a16:creationId xmlns:a16="http://schemas.microsoft.com/office/drawing/2014/main" id="{5813B67F-D836-4A0F-825C-0F7F17C43CDC}"/>
            </a:ext>
          </a:extLst>
        </xdr:cNvPr>
        <xdr:cNvSpPr/>
      </xdr:nvSpPr>
      <xdr:spPr bwMode="auto">
        <a:xfrm>
          <a:off x="10134600" y="3594100"/>
          <a:ext cx="601304" cy="107540"/>
        </a:xfrm>
        <a:prstGeom prst="leftArrow">
          <a:avLst/>
        </a:prstGeom>
        <a:solidFill>
          <a:srgbClr val="FF0000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38100</xdr:rowOff>
    </xdr:from>
    <xdr:to>
      <xdr:col>0</xdr:col>
      <xdr:colOff>0</xdr:colOff>
      <xdr:row>84</xdr:row>
      <xdr:rowOff>47625</xdr:rowOff>
    </xdr:to>
    <xdr:sp macro="" textlink="">
      <xdr:nvSpPr>
        <xdr:cNvPr id="6147" name="Text Box 3">
          <a:extLst>
            <a:ext uri="{FF2B5EF4-FFF2-40B4-BE49-F238E27FC236}">
              <a16:creationId xmlns:a16="http://schemas.microsoft.com/office/drawing/2014/main" id="{00000000-0008-0000-0300-000003180000}"/>
            </a:ext>
          </a:extLst>
        </xdr:cNvPr>
        <xdr:cNvSpPr txBox="1">
          <a:spLocks noChangeArrowheads="1"/>
        </xdr:cNvSpPr>
      </xdr:nvSpPr>
      <xdr:spPr bwMode="auto">
        <a:xfrm>
          <a:off x="0" y="20831175"/>
          <a:ext cx="0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Beschäftigungsgrad in % = </a:t>
          </a:r>
          <a:r>
            <a:rPr lang="de-CH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 "Feld 1.9c" x 100   </a:t>
          </a: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Pflichtpensum</a:t>
          </a:r>
        </a:p>
      </xdr:txBody>
    </xdr:sp>
    <xdr:clientData/>
  </xdr:twoCellAnchor>
  <xdr:twoCellAnchor>
    <xdr:from>
      <xdr:col>0</xdr:col>
      <xdr:colOff>0</xdr:colOff>
      <xdr:row>97</xdr:row>
      <xdr:rowOff>118110</xdr:rowOff>
    </xdr:from>
    <xdr:to>
      <xdr:col>0</xdr:col>
      <xdr:colOff>0</xdr:colOff>
      <xdr:row>99</xdr:row>
      <xdr:rowOff>118390</xdr:rowOff>
    </xdr:to>
    <xdr:sp macro="" textlink="">
      <xdr:nvSpPr>
        <xdr:cNvPr id="6148" name="Text Box 4">
          <a:extLst>
            <a:ext uri="{FF2B5EF4-FFF2-40B4-BE49-F238E27FC236}">
              <a16:creationId xmlns:a16="http://schemas.microsoft.com/office/drawing/2014/main" id="{00000000-0008-0000-0300-000004180000}"/>
            </a:ext>
          </a:extLst>
        </xdr:cNvPr>
        <xdr:cNvSpPr txBox="1">
          <a:spLocks noChangeArrowheads="1"/>
        </xdr:cNvSpPr>
      </xdr:nvSpPr>
      <xdr:spPr bwMode="auto">
        <a:xfrm>
          <a:off x="0" y="23650575"/>
          <a:ext cx="0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AE in % = </a:t>
          </a:r>
          <a:r>
            <a:rPr lang="de-CH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                      "Bei Unterricht: Anz. Lek."                            </a:t>
          </a: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x 100</a:t>
          </a:r>
        </a:p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"Schulwochen" x "Pflicht ohne AE" (dynamischer Text)</a:t>
          </a:r>
        </a:p>
      </xdr:txBody>
    </xdr:sp>
    <xdr:clientData/>
  </xdr:twoCellAnchor>
  <xdr:twoCellAnchor>
    <xdr:from>
      <xdr:col>0</xdr:col>
      <xdr:colOff>0</xdr:colOff>
      <xdr:row>103</xdr:row>
      <xdr:rowOff>49530</xdr:rowOff>
    </xdr:from>
    <xdr:to>
      <xdr:col>0</xdr:col>
      <xdr:colOff>0</xdr:colOff>
      <xdr:row>105</xdr:row>
      <xdr:rowOff>61344</xdr:rowOff>
    </xdr:to>
    <xdr:sp macro="" textlink="">
      <xdr:nvSpPr>
        <xdr:cNvPr id="6151" name="Text Box 7">
          <a:extLst>
            <a:ext uri="{FF2B5EF4-FFF2-40B4-BE49-F238E27FC236}">
              <a16:creationId xmlns:a16="http://schemas.microsoft.com/office/drawing/2014/main" id="{00000000-0008-0000-0300-000007180000}"/>
            </a:ext>
          </a:extLst>
        </xdr:cNvPr>
        <xdr:cNvSpPr txBox="1">
          <a:spLocks noChangeArrowheads="1"/>
        </xdr:cNvSpPr>
      </xdr:nvSpPr>
      <xdr:spPr bwMode="auto">
        <a:xfrm>
          <a:off x="0" y="24679275"/>
          <a:ext cx="0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AE in % = </a:t>
          </a:r>
          <a:r>
            <a:rPr lang="de-CH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 "Bei Unterricht: Anz. Lek."   </a:t>
          </a: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x 100</a:t>
          </a:r>
        </a:p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"Vollpensum / Jahr:" </a:t>
          </a:r>
        </a:p>
      </xdr:txBody>
    </xdr:sp>
    <xdr:clientData/>
  </xdr:twoCellAnchor>
  <xdr:twoCellAnchor>
    <xdr:from>
      <xdr:col>0</xdr:col>
      <xdr:colOff>0</xdr:colOff>
      <xdr:row>108</xdr:row>
      <xdr:rowOff>99060</xdr:rowOff>
    </xdr:from>
    <xdr:to>
      <xdr:col>0</xdr:col>
      <xdr:colOff>0</xdr:colOff>
      <xdr:row>110</xdr:row>
      <xdr:rowOff>108585</xdr:rowOff>
    </xdr:to>
    <xdr:sp macro="" textlink="">
      <xdr:nvSpPr>
        <xdr:cNvPr id="6152" name="Text Box 8">
          <a:extLst>
            <a:ext uri="{FF2B5EF4-FFF2-40B4-BE49-F238E27FC236}">
              <a16:creationId xmlns:a16="http://schemas.microsoft.com/office/drawing/2014/main" id="{00000000-0008-0000-0300-000008180000}"/>
            </a:ext>
          </a:extLst>
        </xdr:cNvPr>
        <xdr:cNvSpPr txBox="1">
          <a:spLocks noChangeArrowheads="1"/>
        </xdr:cNvSpPr>
      </xdr:nvSpPr>
      <xdr:spPr bwMode="auto">
        <a:xfrm>
          <a:off x="0" y="25488900"/>
          <a:ext cx="0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AE in % = </a:t>
          </a:r>
          <a:r>
            <a:rPr lang="de-CH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 100 x "Anzahl Tage"    </a:t>
          </a: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x "Besoldeter Beschäftigungsgrad in %"</a:t>
          </a:r>
        </a:p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365 </a:t>
          </a:r>
        </a:p>
      </xdr:txBody>
    </xdr:sp>
    <xdr:clientData/>
  </xdr:twoCellAnchor>
  <xdr:twoCellAnchor>
    <xdr:from>
      <xdr:col>3</xdr:col>
      <xdr:colOff>281940</xdr:colOff>
      <xdr:row>61</xdr:row>
      <xdr:rowOff>106680</xdr:rowOff>
    </xdr:from>
    <xdr:to>
      <xdr:col>7</xdr:col>
      <xdr:colOff>520065</xdr:colOff>
      <xdr:row>63</xdr:row>
      <xdr:rowOff>142875</xdr:rowOff>
    </xdr:to>
    <xdr:sp macro="" textlink="">
      <xdr:nvSpPr>
        <xdr:cNvPr id="6161" name="Text Box 17">
          <a:extLst>
            <a:ext uri="{FF2B5EF4-FFF2-40B4-BE49-F238E27FC236}">
              <a16:creationId xmlns:a16="http://schemas.microsoft.com/office/drawing/2014/main" id="{00000000-0008-0000-0300-000011180000}"/>
            </a:ext>
          </a:extLst>
        </xdr:cNvPr>
        <xdr:cNvSpPr txBox="1">
          <a:spLocks noChangeArrowheads="1"/>
        </xdr:cNvSpPr>
      </xdr:nvSpPr>
      <xdr:spPr bwMode="auto">
        <a:xfrm>
          <a:off x="4034790" y="14060805"/>
          <a:ext cx="2800350" cy="3409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700"/>
            </a:lnSpc>
            <a:defRPr sz="1000"/>
          </a:pPr>
          <a:r>
            <a:rPr lang="de-CH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lnSpc>
              <a:spcPts val="700"/>
            </a:lnSpc>
            <a:defRPr sz="1000"/>
          </a:pPr>
          <a:r>
            <a:rPr lang="de-CH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Bezug in % = </a:t>
          </a:r>
          <a:r>
            <a:rPr lang="de-CH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            Anzahl Lektionen  _______ </a:t>
          </a: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x 100</a:t>
          </a:r>
        </a:p>
        <a:p>
          <a:pPr algn="l" rtl="0">
            <a:lnSpc>
              <a:spcPts val="700"/>
            </a:lnSpc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Vollpensum    </a:t>
          </a:r>
        </a:p>
        <a:p>
          <a:pPr algn="l" rtl="0">
            <a:lnSpc>
              <a:spcPts val="600"/>
            </a:lnSpc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291465</xdr:colOff>
      <xdr:row>65</xdr:row>
      <xdr:rowOff>60960</xdr:rowOff>
    </xdr:from>
    <xdr:to>
      <xdr:col>7</xdr:col>
      <xdr:colOff>529590</xdr:colOff>
      <xdr:row>67</xdr:row>
      <xdr:rowOff>104819</xdr:rowOff>
    </xdr:to>
    <xdr:sp macro="" textlink="">
      <xdr:nvSpPr>
        <xdr:cNvPr id="6162" name="Text Box 18">
          <a:extLst>
            <a:ext uri="{FF2B5EF4-FFF2-40B4-BE49-F238E27FC236}">
              <a16:creationId xmlns:a16="http://schemas.microsoft.com/office/drawing/2014/main" id="{00000000-0008-0000-0300-000012180000}"/>
            </a:ext>
          </a:extLst>
        </xdr:cNvPr>
        <xdr:cNvSpPr txBox="1">
          <a:spLocks noChangeArrowheads="1"/>
        </xdr:cNvSpPr>
      </xdr:nvSpPr>
      <xdr:spPr bwMode="auto">
        <a:xfrm>
          <a:off x="4044315" y="14624685"/>
          <a:ext cx="2800350" cy="3581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500"/>
            </a:lnSpc>
            <a:defRPr sz="1000"/>
          </a:pPr>
          <a:r>
            <a:rPr lang="de-CH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  <a:p>
          <a:pPr algn="l" rtl="0">
            <a:lnSpc>
              <a:spcPts val="500"/>
            </a:lnSpc>
            <a:defRPr sz="1000"/>
          </a:pPr>
          <a:endParaRPr lang="de-CH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500"/>
            </a:lnSpc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Bezug in % = </a:t>
          </a:r>
          <a:r>
            <a:rPr lang="de-CH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   100 x Anzahl Tage </a:t>
          </a: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x   </a:t>
          </a:r>
          <a:r>
            <a:rPr lang="de-CH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    Besold. BG   </a:t>
          </a: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360                               100</a:t>
          </a:r>
        </a:p>
        <a:p>
          <a:pPr algn="l" rtl="0">
            <a:lnSpc>
              <a:spcPts val="700"/>
            </a:lnSpc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291465</xdr:colOff>
      <xdr:row>70</xdr:row>
      <xdr:rowOff>118110</xdr:rowOff>
    </xdr:from>
    <xdr:to>
      <xdr:col>7</xdr:col>
      <xdr:colOff>529590</xdr:colOff>
      <xdr:row>73</xdr:row>
      <xdr:rowOff>9626</xdr:rowOff>
    </xdr:to>
    <xdr:sp macro="" textlink="">
      <xdr:nvSpPr>
        <xdr:cNvPr id="6167" name="Text Box 2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 txBox="1">
          <a:spLocks noChangeArrowheads="1"/>
        </xdr:cNvSpPr>
      </xdr:nvSpPr>
      <xdr:spPr bwMode="auto">
        <a:xfrm>
          <a:off x="3667125" y="19097625"/>
          <a:ext cx="28003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600"/>
            </a:lnSpc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Lektionen = </a:t>
          </a:r>
          <a:r>
            <a:rPr lang="de-CH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   Saldo IPB-/AE (Zeile 3.1) </a:t>
          </a: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x Vollpensum                                   </a:t>
          </a:r>
        </a:p>
        <a:p>
          <a:pPr algn="l" rtl="0">
            <a:lnSpc>
              <a:spcPts val="600"/>
            </a:lnSpc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100                               </a:t>
          </a:r>
        </a:p>
        <a:p>
          <a:pPr algn="l" rtl="0">
            <a:lnSpc>
              <a:spcPts val="700"/>
            </a:lnSpc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291465</xdr:colOff>
      <xdr:row>73</xdr:row>
      <xdr:rowOff>49530</xdr:rowOff>
    </xdr:from>
    <xdr:to>
      <xdr:col>7</xdr:col>
      <xdr:colOff>529590</xdr:colOff>
      <xdr:row>75</xdr:row>
      <xdr:rowOff>61344</xdr:rowOff>
    </xdr:to>
    <xdr:sp macro="" textlink="">
      <xdr:nvSpPr>
        <xdr:cNvPr id="6168" name="Text Box 2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SpPr txBox="1">
          <a:spLocks noChangeArrowheads="1"/>
        </xdr:cNvSpPr>
      </xdr:nvSpPr>
      <xdr:spPr bwMode="auto">
        <a:xfrm>
          <a:off x="3667125" y="19478625"/>
          <a:ext cx="2800350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500"/>
            </a:lnSpc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500"/>
            </a:lnSpc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Tage         = </a:t>
          </a:r>
          <a:r>
            <a:rPr lang="de-CH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   Saldo IPB-/AE (Zeile 3.1) </a:t>
          </a: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x 360 Tage                                  </a:t>
          </a:r>
        </a:p>
        <a:p>
          <a:pPr algn="l" rtl="0">
            <a:lnSpc>
              <a:spcPts val="600"/>
            </a:lnSpc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100                              </a:t>
          </a:r>
        </a:p>
        <a:p>
          <a:pPr algn="l" rtl="0">
            <a:lnSpc>
              <a:spcPts val="700"/>
            </a:lnSpc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de-CH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10"/>
  </sheetPr>
  <dimension ref="A1:AG73"/>
  <sheetViews>
    <sheetView showZeros="0" tabSelected="1" topLeftCell="A4" zoomScale="109" zoomScaleNormal="120" workbookViewId="0">
      <selection activeCell="A4" sqref="A4:C4"/>
    </sheetView>
  </sheetViews>
  <sheetFormatPr baseColWidth="10" defaultColWidth="11.42578125" defaultRowHeight="11.25" x14ac:dyDescent="0.2"/>
  <cols>
    <col min="1" max="1" width="3.5703125" style="11" customWidth="1"/>
    <col min="2" max="2" width="10.42578125" style="11" customWidth="1"/>
    <col min="3" max="3" width="15.85546875" style="11" customWidth="1"/>
    <col min="4" max="4" width="12.42578125" style="11" customWidth="1"/>
    <col min="5" max="5" width="6.7109375" style="11" customWidth="1"/>
    <col min="6" max="6" width="6.5703125" style="11" customWidth="1"/>
    <col min="7" max="8" width="6.28515625" style="11" customWidth="1"/>
    <col min="9" max="10" width="6.42578125" style="11" customWidth="1"/>
    <col min="11" max="12" width="6.28515625" style="11" customWidth="1"/>
    <col min="13" max="14" width="6.42578125" style="11" customWidth="1"/>
    <col min="15" max="16" width="6.28515625" style="11" customWidth="1"/>
    <col min="17" max="18" width="6.42578125" style="11" customWidth="1"/>
    <col min="19" max="20" width="6.28515625" style="11" customWidth="1"/>
    <col min="21" max="24" width="4.28515625" style="11" hidden="1" customWidth="1"/>
    <col min="25" max="25" width="4.7109375" style="11" customWidth="1"/>
    <col min="26" max="26" width="3.140625" style="11" customWidth="1"/>
    <col min="27" max="16384" width="11.42578125" style="11"/>
  </cols>
  <sheetData>
    <row r="1" spans="1:31" s="9" customFormat="1" ht="23.25" customHeight="1" x14ac:dyDescent="0.2">
      <c r="A1" s="99" t="s">
        <v>21</v>
      </c>
      <c r="B1" s="100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230" t="s">
        <v>220</v>
      </c>
    </row>
    <row r="2" spans="1:31" s="9" customFormat="1" ht="6" customHeight="1" x14ac:dyDescent="0.2">
      <c r="A2" s="102"/>
      <c r="B2" s="103"/>
      <c r="C2" s="103"/>
      <c r="D2" s="103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AA2" s="199"/>
    </row>
    <row r="3" spans="1:31" ht="12.75" x14ac:dyDescent="0.2">
      <c r="A3" s="335" t="s">
        <v>0</v>
      </c>
      <c r="B3" s="335"/>
      <c r="C3" s="10"/>
      <c r="E3" s="12" t="s">
        <v>20</v>
      </c>
      <c r="F3" s="12"/>
      <c r="G3" s="12"/>
      <c r="H3" s="12"/>
      <c r="J3" s="340" t="s">
        <v>2</v>
      </c>
      <c r="K3" s="341"/>
      <c r="L3" s="10"/>
      <c r="M3" s="10"/>
      <c r="N3" s="10"/>
      <c r="O3" s="51" t="s">
        <v>167</v>
      </c>
      <c r="Q3" s="13" t="s">
        <v>133</v>
      </c>
      <c r="R3" s="13"/>
      <c r="AA3" s="200"/>
    </row>
    <row r="4" spans="1:31" x14ac:dyDescent="0.2">
      <c r="A4" s="336" t="s">
        <v>141</v>
      </c>
      <c r="B4" s="336"/>
      <c r="C4" s="336"/>
      <c r="E4" s="311"/>
      <c r="F4" s="311"/>
      <c r="G4" s="311"/>
      <c r="H4" s="311"/>
      <c r="J4" s="311"/>
      <c r="K4" s="311"/>
      <c r="L4" s="311"/>
      <c r="M4" s="311"/>
      <c r="N4" s="10" t="s">
        <v>141</v>
      </c>
      <c r="O4" s="194" t="s">
        <v>141</v>
      </c>
      <c r="Q4" s="311"/>
      <c r="R4" s="311"/>
      <c r="S4" s="11">
        <v>0</v>
      </c>
      <c r="Z4" s="193"/>
      <c r="AA4" s="206"/>
    </row>
    <row r="5" spans="1:31" ht="5.25" customHeight="1" x14ac:dyDescent="0.2">
      <c r="A5" s="14"/>
      <c r="B5" s="14"/>
      <c r="C5" s="14"/>
      <c r="D5" s="15"/>
      <c r="E5" s="16"/>
      <c r="F5" s="16"/>
      <c r="G5" s="16"/>
      <c r="H5" s="16"/>
      <c r="I5" s="15"/>
      <c r="J5" s="15"/>
      <c r="K5" s="17"/>
      <c r="L5" s="17"/>
      <c r="M5" s="17"/>
      <c r="N5" s="17"/>
      <c r="O5" s="15"/>
      <c r="P5" s="15"/>
      <c r="Q5" s="18"/>
      <c r="R5" s="18"/>
    </row>
    <row r="6" spans="1:31" s="19" customFormat="1" ht="18" customHeight="1" x14ac:dyDescent="0.2">
      <c r="A6" s="342" t="s">
        <v>86</v>
      </c>
      <c r="B6" s="343"/>
      <c r="C6" s="343"/>
      <c r="D6" s="344"/>
      <c r="E6" s="316" t="s">
        <v>42</v>
      </c>
      <c r="F6" s="317"/>
      <c r="G6" s="317"/>
      <c r="H6" s="318"/>
      <c r="I6" s="316" t="s">
        <v>46</v>
      </c>
      <c r="J6" s="317"/>
      <c r="K6" s="317"/>
      <c r="L6" s="318"/>
      <c r="M6" s="316" t="s">
        <v>48</v>
      </c>
      <c r="N6" s="317"/>
      <c r="O6" s="317"/>
      <c r="P6" s="318"/>
      <c r="Q6" s="316" t="s">
        <v>47</v>
      </c>
      <c r="R6" s="317"/>
      <c r="S6" s="317"/>
      <c r="T6" s="318"/>
      <c r="U6" s="19" t="s">
        <v>52</v>
      </c>
      <c r="V6" s="19" t="s">
        <v>53</v>
      </c>
      <c r="W6" s="19" t="s">
        <v>54</v>
      </c>
      <c r="X6" s="19" t="s">
        <v>55</v>
      </c>
    </row>
    <row r="7" spans="1:31" s="15" customFormat="1" ht="16.5" customHeight="1" x14ac:dyDescent="0.2">
      <c r="A7" s="214">
        <v>1.1000000000000001</v>
      </c>
      <c r="B7" s="345" t="s">
        <v>41</v>
      </c>
      <c r="C7" s="345"/>
      <c r="D7" s="346"/>
      <c r="E7" s="215"/>
      <c r="F7" s="19"/>
      <c r="G7" s="216"/>
      <c r="H7" s="217"/>
      <c r="I7" s="215"/>
      <c r="J7" s="19"/>
      <c r="K7" s="218"/>
      <c r="L7" s="219"/>
      <c r="M7" s="220"/>
      <c r="N7" s="218"/>
      <c r="O7" s="218"/>
      <c r="P7" s="221"/>
      <c r="Q7" s="222"/>
      <c r="R7" s="216"/>
      <c r="S7" s="216"/>
      <c r="T7" s="217"/>
      <c r="U7" s="15">
        <f>Formeln!B46</f>
        <v>1</v>
      </c>
      <c r="V7" s="15">
        <f>Formeln!D46</f>
        <v>1</v>
      </c>
      <c r="W7" s="15">
        <f>Formeln!F46</f>
        <v>1</v>
      </c>
      <c r="X7" s="15">
        <f>Formeln!H46</f>
        <v>1</v>
      </c>
      <c r="AA7" s="198"/>
    </row>
    <row r="8" spans="1:31" ht="15.75" customHeight="1" x14ac:dyDescent="0.2">
      <c r="A8" s="161">
        <v>1.2</v>
      </c>
      <c r="B8" s="347" t="s">
        <v>29</v>
      </c>
      <c r="C8" s="347"/>
      <c r="D8" s="348"/>
      <c r="E8" s="20"/>
      <c r="F8" s="13"/>
      <c r="G8" s="1"/>
      <c r="H8" s="4"/>
      <c r="I8" s="20"/>
      <c r="J8" s="13"/>
      <c r="K8" s="21"/>
      <c r="L8" s="23"/>
      <c r="M8" s="22"/>
      <c r="N8" s="21"/>
      <c r="O8" s="21"/>
      <c r="P8" s="23"/>
      <c r="Q8" s="5"/>
      <c r="R8" s="1"/>
      <c r="S8" s="1"/>
      <c r="T8" s="4"/>
    </row>
    <row r="9" spans="1:31" ht="18.75" hidden="1" customHeight="1" x14ac:dyDescent="0.2">
      <c r="A9" s="161"/>
      <c r="B9" s="158"/>
      <c r="C9" s="187"/>
      <c r="D9" s="188"/>
      <c r="E9" s="20"/>
      <c r="F9" s="13"/>
      <c r="G9" s="1"/>
      <c r="H9" s="4"/>
      <c r="I9" s="20"/>
      <c r="J9" s="13"/>
      <c r="K9" s="21"/>
      <c r="L9" s="23"/>
      <c r="M9" s="22"/>
      <c r="N9" s="21"/>
      <c r="O9" s="21"/>
      <c r="P9" s="23"/>
      <c r="Q9" s="5"/>
      <c r="R9" s="1"/>
      <c r="S9" s="1"/>
      <c r="T9" s="4"/>
    </row>
    <row r="10" spans="1:31" s="15" customFormat="1" ht="15.75" customHeight="1" x14ac:dyDescent="0.2">
      <c r="A10" s="162">
        <v>1.3</v>
      </c>
      <c r="B10" s="349" t="s">
        <v>170</v>
      </c>
      <c r="C10" s="349"/>
      <c r="D10" s="350"/>
      <c r="E10" s="24"/>
      <c r="F10" s="25"/>
      <c r="G10" s="25"/>
      <c r="H10" s="26"/>
      <c r="I10" s="27"/>
      <c r="J10" s="25"/>
      <c r="K10" s="25"/>
      <c r="L10" s="26"/>
      <c r="M10" s="28"/>
      <c r="N10" s="2"/>
      <c r="O10" s="2"/>
      <c r="P10" s="7"/>
      <c r="Q10" s="6"/>
      <c r="R10" s="2"/>
      <c r="S10" s="2"/>
      <c r="T10" s="7"/>
    </row>
    <row r="11" spans="1:31" ht="12" customHeight="1" x14ac:dyDescent="0.2">
      <c r="A11" s="161">
        <v>1.4</v>
      </c>
      <c r="B11" s="354" t="s">
        <v>166</v>
      </c>
      <c r="C11" s="354"/>
      <c r="D11" s="355"/>
      <c r="E11" s="319"/>
      <c r="F11" s="320"/>
      <c r="G11" s="320"/>
      <c r="H11" s="321"/>
      <c r="I11" s="319"/>
      <c r="J11" s="320"/>
      <c r="K11" s="320"/>
      <c r="L11" s="321"/>
      <c r="M11" s="351" t="s">
        <v>141</v>
      </c>
      <c r="N11" s="352"/>
      <c r="O11" s="352"/>
      <c r="P11" s="353"/>
      <c r="Q11" s="322"/>
      <c r="R11" s="323"/>
      <c r="S11" s="323"/>
      <c r="T11" s="324"/>
      <c r="AB11" s="413"/>
      <c r="AC11" s="413"/>
      <c r="AD11" s="413"/>
      <c r="AE11" s="413"/>
    </row>
    <row r="12" spans="1:31" ht="11.25" customHeight="1" x14ac:dyDescent="0.2">
      <c r="A12" s="161">
        <v>1.5</v>
      </c>
      <c r="B12" s="347" t="s">
        <v>165</v>
      </c>
      <c r="C12" s="347"/>
      <c r="D12" s="348"/>
      <c r="E12" s="333">
        <v>0</v>
      </c>
      <c r="F12" s="334"/>
      <c r="G12" s="327" t="s">
        <v>33</v>
      </c>
      <c r="H12" s="328"/>
      <c r="I12" s="333"/>
      <c r="J12" s="334"/>
      <c r="K12" s="327" t="s">
        <v>33</v>
      </c>
      <c r="L12" s="328"/>
      <c r="M12" s="312"/>
      <c r="N12" s="313"/>
      <c r="O12" s="327" t="s">
        <v>33</v>
      </c>
      <c r="P12" s="328"/>
      <c r="Q12" s="312"/>
      <c r="R12" s="313"/>
      <c r="S12" s="327" t="s">
        <v>33</v>
      </c>
      <c r="T12" s="328"/>
      <c r="AB12" s="413"/>
      <c r="AC12" s="413"/>
      <c r="AD12" s="413"/>
      <c r="AE12" s="413"/>
    </row>
    <row r="13" spans="1:31" ht="0.75" hidden="1" customHeight="1" x14ac:dyDescent="0.2">
      <c r="A13" s="189" t="s">
        <v>94</v>
      </c>
      <c r="B13" s="337" t="s">
        <v>153</v>
      </c>
      <c r="C13" s="338"/>
      <c r="D13" s="339"/>
      <c r="E13" s="325">
        <f>IF(E12=0,0,IF(Formular!$Q$4&lt;DATE(1946,8,1),E12-2,""))</f>
        <v>0</v>
      </c>
      <c r="F13" s="326"/>
      <c r="G13" s="329"/>
      <c r="H13" s="330"/>
      <c r="I13" s="325">
        <f>IF(I12=0,0,IF(Formular!$Q$4&lt;DATE(1946,8,1),I12-2,""))</f>
        <v>0</v>
      </c>
      <c r="J13" s="326"/>
      <c r="K13" s="329"/>
      <c r="L13" s="330"/>
      <c r="M13" s="325">
        <f>IF(M12=0,0,IF(Formular!$Q$4&lt;DATE(1946,8,1),M12-2,""))</f>
        <v>0</v>
      </c>
      <c r="N13" s="326"/>
      <c r="O13" s="329"/>
      <c r="P13" s="330"/>
      <c r="Q13" s="325">
        <f>IF(Q12=0,0,IF(Formular!$Q$4&lt;DATE(1946,8,1),Q12-2,""))</f>
        <v>0</v>
      </c>
      <c r="R13" s="326"/>
      <c r="S13" s="329"/>
      <c r="T13" s="330"/>
    </row>
    <row r="14" spans="1:31" ht="12" customHeight="1" x14ac:dyDescent="0.2">
      <c r="A14" s="190">
        <v>1.6</v>
      </c>
      <c r="B14" s="415" t="s">
        <v>1</v>
      </c>
      <c r="C14" s="415"/>
      <c r="D14" s="416"/>
      <c r="E14" s="380">
        <v>0</v>
      </c>
      <c r="F14" s="381"/>
      <c r="G14" s="331" t="str">
        <f>IF(Formeln!B46=2,IF(AND(E13&gt;0,E13&lt;E12,Formular!$Q$4&lt;DATE(1900,8,1)),E13*E14,Formular!E14*Formular!E12),"")</f>
        <v/>
      </c>
      <c r="H14" s="332"/>
      <c r="I14" s="380"/>
      <c r="J14" s="381"/>
      <c r="K14" s="331" t="str">
        <f>IF(Formeln!D46=2,IF(AND(I13&gt;0,I13&lt;I12,Formular!$Q$4&lt;DATE(1900,8,1)),I13*I14,Formular!I14*Formular!I12),"")</f>
        <v/>
      </c>
      <c r="L14" s="332"/>
      <c r="M14" s="314"/>
      <c r="N14" s="315"/>
      <c r="O14" s="331" t="str">
        <f>IF(Formeln!F46=2,IF(AND(M13&gt;0,M13&lt;M12,Formular!$Q$4&lt;DATE(1900,8,1)),M13*M14,Formular!M14*Formular!M12),"")</f>
        <v/>
      </c>
      <c r="P14" s="332"/>
      <c r="Q14" s="314"/>
      <c r="R14" s="315"/>
      <c r="S14" s="331" t="str">
        <f>IF(Formeln!H46=2,IF(AND(Q13&gt;0,Q13&lt;Q12,Formular!$Q$4&lt;DATE(1900,8,1)),Q13*Q14,Formular!Q14*Formular!Q12),"")</f>
        <v/>
      </c>
      <c r="T14" s="332"/>
      <c r="AA14" s="206"/>
    </row>
    <row r="15" spans="1:31" s="19" customFormat="1" ht="17.25" customHeight="1" x14ac:dyDescent="0.2">
      <c r="A15" s="342" t="s">
        <v>88</v>
      </c>
      <c r="B15" s="343"/>
      <c r="C15" s="343"/>
      <c r="D15" s="344"/>
      <c r="E15" s="388" t="s">
        <v>135</v>
      </c>
      <c r="F15" s="389"/>
      <c r="G15" s="382" t="s">
        <v>14</v>
      </c>
      <c r="H15" s="383"/>
      <c r="I15" s="388" t="s">
        <v>135</v>
      </c>
      <c r="J15" s="389"/>
      <c r="K15" s="382" t="s">
        <v>14</v>
      </c>
      <c r="L15" s="383"/>
      <c r="M15" s="388" t="s">
        <v>135</v>
      </c>
      <c r="N15" s="389"/>
      <c r="O15" s="382" t="s">
        <v>14</v>
      </c>
      <c r="P15" s="383"/>
      <c r="Q15" s="388" t="s">
        <v>135</v>
      </c>
      <c r="R15" s="389"/>
      <c r="S15" s="382" t="s">
        <v>14</v>
      </c>
      <c r="T15" s="383"/>
    </row>
    <row r="16" spans="1:31" s="19" customFormat="1" ht="10.5" customHeight="1" x14ac:dyDescent="0.2">
      <c r="A16" s="163"/>
      <c r="B16" s="164"/>
      <c r="C16" s="164"/>
      <c r="D16" s="165"/>
      <c r="E16" s="29" t="s">
        <v>22</v>
      </c>
      <c r="F16" s="30" t="s">
        <v>23</v>
      </c>
      <c r="G16" s="30" t="s">
        <v>22</v>
      </c>
      <c r="H16" s="31" t="s">
        <v>23</v>
      </c>
      <c r="I16" s="29" t="s">
        <v>22</v>
      </c>
      <c r="J16" s="30" t="s">
        <v>23</v>
      </c>
      <c r="K16" s="30" t="s">
        <v>22</v>
      </c>
      <c r="L16" s="31" t="s">
        <v>23</v>
      </c>
      <c r="M16" s="29" t="s">
        <v>22</v>
      </c>
      <c r="N16" s="30" t="s">
        <v>23</v>
      </c>
      <c r="O16" s="30" t="s">
        <v>22</v>
      </c>
      <c r="P16" s="238" t="s">
        <v>23</v>
      </c>
      <c r="Q16" s="241" t="s">
        <v>22</v>
      </c>
      <c r="R16" s="30" t="s">
        <v>23</v>
      </c>
      <c r="S16" s="30" t="s">
        <v>22</v>
      </c>
      <c r="T16" s="238" t="s">
        <v>23</v>
      </c>
    </row>
    <row r="17" spans="1:33" s="32" customFormat="1" ht="9.75" customHeight="1" x14ac:dyDescent="0.2">
      <c r="A17" s="162">
        <v>2.1</v>
      </c>
      <c r="B17" s="402" t="s">
        <v>109</v>
      </c>
      <c r="C17" s="402"/>
      <c r="D17" s="403"/>
      <c r="E17" s="248"/>
      <c r="F17" s="249"/>
      <c r="G17" s="172" t="str">
        <f>Formeln!$B$59</f>
        <v>0 %</v>
      </c>
      <c r="H17" s="173" t="str">
        <f>Formeln!$B$60</f>
        <v>0 %</v>
      </c>
      <c r="I17" s="248"/>
      <c r="J17" s="249"/>
      <c r="K17" s="172" t="str">
        <f>Formeln!D59</f>
        <v>0 %</v>
      </c>
      <c r="L17" s="173" t="str">
        <f>Formeln!D60</f>
        <v>0 %</v>
      </c>
      <c r="M17" s="248"/>
      <c r="N17" s="249"/>
      <c r="O17" s="172" t="str">
        <f>Formeln!F59</f>
        <v>0 %</v>
      </c>
      <c r="P17" s="173" t="str">
        <f>Formeln!F60</f>
        <v>0 %</v>
      </c>
      <c r="Q17" s="248"/>
      <c r="R17" s="249"/>
      <c r="S17" s="172" t="str">
        <f>Formeln!H59</f>
        <v>0 %</v>
      </c>
      <c r="T17" s="173" t="str">
        <f>Formeln!H60</f>
        <v>0 %</v>
      </c>
      <c r="AB17" s="300"/>
      <c r="AC17" s="300"/>
      <c r="AD17" s="300"/>
      <c r="AE17" s="300"/>
      <c r="AF17" s="300"/>
      <c r="AG17" s="300"/>
    </row>
    <row r="18" spans="1:33" s="15" customFormat="1" ht="15.75" customHeight="1" x14ac:dyDescent="0.2">
      <c r="A18" s="223" t="s">
        <v>70</v>
      </c>
      <c r="B18" s="407" t="s">
        <v>180</v>
      </c>
      <c r="C18" s="407"/>
      <c r="D18" s="408"/>
      <c r="E18" s="233"/>
      <c r="F18" s="234"/>
      <c r="G18" s="254">
        <f>IF(Formeln!$B$48=1,,IF(Formeln!$B$48&gt;=8,Formeln!$A$32,IF(Formeln!$B$48=3,Formeln!$A$31,IF(Formeln!$B$48=4,Formeln!$A$31,IF(Formeln!$B$48=5,Formeln!$A$31,IF(AND(E18&gt;0,$E$13&gt;0,$E$13&lt;$E$12,Formular!$Q$4&lt;DATE(1900,8,1)),E18/$E$13*100,IF(AND(E18&gt;0,Formular!$Q$4&gt;=DATE(1900,8,1)),E18/$E$12*100,0)))))))</f>
        <v>0</v>
      </c>
      <c r="H18" s="255">
        <f>IF(Formeln!$B$48=1,,IF(Formeln!$B$48&gt;=8,Formeln!$A$32,IF(Formeln!$B$48=3,Formeln!$A$31,IF(Formeln!$B$48=4,Formeln!$A$31,IF(Formeln!$B$48=5,Formeln!$A$31,IF(AND(F18&gt;0,$E$13&gt;0,$E$13&lt;$E$12,Formular!$Q$4&lt;DATE(1900,8,1)),F18/$E$13*100,IF(AND(F18&gt;0,Formular!$Q$4&gt;=DATE(1900,8,1)),F18/$E$12*100,0)))))))</f>
        <v>0</v>
      </c>
      <c r="I18" s="262"/>
      <c r="J18" s="192"/>
      <c r="K18" s="253">
        <f>IF(Formeln!$D$48=1,,IF(Formeln!$D$48&gt;=8,Formeln!$A$32,IF(Formeln!$D$48=3,Formeln!$A$31,IF(Formeln!$D$48=4,Formeln!$A$31,IF(Formeln!$D$48=5,Formeln!$A$31,IF(AND(I18&gt;0,$I$13&gt;0,$I$13&lt;$I$12,Formular!$Q$4&lt;DATE(1900,8,1)),I18/$I$13*100,IF(AND(I18&gt;0,Formular!$Q$4&gt;=DATE(1900,8,1)),I18/$I$12*100,0)))))))</f>
        <v>0</v>
      </c>
      <c r="L18" s="256">
        <f>IF(Formeln!$D$48=1,,IF(Formeln!$D$48&gt;=8,Formeln!$A$32,IF(Formeln!$D$48=3,Formeln!$A$31,IF(Formeln!$D$48=4,Formeln!$A$31,IF(Formeln!$D$48=5,Formeln!$A$31,IF(AND(J18&gt;0,$I$13&gt;0,$I$13&lt;$I$12,Formular!$Q$4&lt;DATE(1900,8,1)),J18/$I$13*100,IF(AND(J18&gt;0,Formular!$Q$4&gt;=DATE(1900,8,1)),J18/$I$12*100,0)))))))</f>
        <v>0</v>
      </c>
      <c r="M18" s="262"/>
      <c r="N18" s="192"/>
      <c r="O18" s="253">
        <f>IF(Formeln!$F$48=1,,IF(Formeln!$F$48&gt;=8,Formeln!$A$32,IF(Formeln!$F$48=3,Formeln!$A$31,IF(Formeln!$F$48=4,Formeln!$A$31,IF(Formeln!$F$48=5,Formeln!$A$31,IF(AND(M18&gt;0,$M$13&gt;0,$M$13&lt;$M$12,Formular!$Q$4&lt;DATE(1900,8,1)),M18/$M$13*100,IF(AND(M18&gt;0,Formular!$Q$4&gt;=DATE(1900,8,1)),M18/$M$12*100,0)))))))</f>
        <v>0</v>
      </c>
      <c r="P18" s="256">
        <f>IF(Formeln!$F$48=1,,IF(Formeln!$F$48&gt;=8,Formeln!$A$32,IF(Formeln!$F$48=3,Formeln!$A$31,IF(Formeln!$F$48=4,Formeln!$A$31,IF(Formeln!$F$48=5,Formeln!$A$31,IF(AND(N18&gt;0,$M$13&gt;0,$M$13&lt;$M$12,Formular!$Q$4&lt;DATE(1900,8,1)),N18/$M$13*100,IF(AND(N18&gt;0,Formular!$Q$4&gt;=DATE(1900,8,1)),N18/$M$12*100,0)))))))</f>
        <v>0</v>
      </c>
      <c r="Q18" s="262"/>
      <c r="R18" s="192"/>
      <c r="S18" s="253">
        <f>IF(Formeln!$H$48=1,,IF(Formeln!$H$48&gt;=8,Formeln!$A$32,IF(Formeln!$H$48=3,Formeln!$A$31,IF(Formeln!$H$48=4,Formeln!$A$31,IF(Formeln!$H$48=5,Formeln!$A$31,IF(AND(Q18&gt;0,$Q$13&gt;0,$Q$13&lt;$Q$12,Formular!$Q$4&lt;DATE(1900,8,1)),Q18/$Q$13*100,IF(AND(Q18&gt;0,Formular!$Q$4&gt;=DATE(1900,8,1)),Q18/$Q$12*100,0)))))))</f>
        <v>0</v>
      </c>
      <c r="T18" s="256">
        <f>IF(Formeln!$H$48=1,,IF(Formeln!$H$48&gt;=8,Formeln!$A$32,IF(Formeln!$H$48=3,Formeln!$A$31,IF(Formeln!$H$48=4,Formeln!$A$31,IF(Formeln!$H$48=5,Formeln!$A$31,IF(AND(R18&gt;0,$Q$13&gt;0,$Q$13&lt;$Q$12,Formular!$Q$4&lt;DATE(1900,8,1)),R18/$Q$13*100,IF(AND(R18&gt;0,Formular!$Q$4&gt;=DATE(1900,8,1)),R18/$Q$12*100,0)))))))</f>
        <v>0</v>
      </c>
      <c r="AA18" s="198"/>
      <c r="AB18" s="300"/>
      <c r="AC18" s="300"/>
      <c r="AD18" s="300"/>
      <c r="AE18" s="300"/>
      <c r="AF18" s="300"/>
      <c r="AG18" s="300"/>
    </row>
    <row r="19" spans="1:33" s="15" customFormat="1" ht="15.75" customHeight="1" x14ac:dyDescent="0.2">
      <c r="A19" s="223" t="s">
        <v>69</v>
      </c>
      <c r="B19" s="349" t="s">
        <v>181</v>
      </c>
      <c r="C19" s="349"/>
      <c r="D19" s="308"/>
      <c r="E19" s="233"/>
      <c r="F19" s="234"/>
      <c r="G19" s="235">
        <f>IF(AND(E19&gt;0,G18="IPB nicht möglich"),0,E19)</f>
        <v>0</v>
      </c>
      <c r="H19" s="239">
        <f>IF(AND(F19&gt;0,H18="IPB nicht möglich"),0,F19)</f>
        <v>0</v>
      </c>
      <c r="I19" s="262"/>
      <c r="J19" s="192"/>
      <c r="K19" s="235">
        <f>IF(AND(I19&gt;0,K18="IPB nicht möglich"),0,I19)</f>
        <v>0</v>
      </c>
      <c r="L19" s="239">
        <f>IF(AND(J19&gt;0,L18="IPB nicht möglich"),0,J19)</f>
        <v>0</v>
      </c>
      <c r="M19" s="262"/>
      <c r="N19" s="192"/>
      <c r="O19" s="235">
        <f>IF(AND(M19&gt;0,O18="IPB nicht möglich"),0,M19)</f>
        <v>0</v>
      </c>
      <c r="P19" s="239">
        <f>IF(AND(N19&gt;0,P18="IPB nicht möglich"),0,N19)</f>
        <v>0</v>
      </c>
      <c r="Q19" s="262"/>
      <c r="R19" s="192"/>
      <c r="S19" s="235">
        <f>IF(AND(Q19&gt;0,S18="IPB nicht möglich"),0,Q19)</f>
        <v>0</v>
      </c>
      <c r="T19" s="239">
        <f>IF(AND(R19&gt;0,T18="IPB nicht möglich"),0,R19)</f>
        <v>0</v>
      </c>
      <c r="AA19" s="198"/>
      <c r="AB19" s="300"/>
      <c r="AC19" s="300"/>
      <c r="AD19" s="300"/>
      <c r="AE19" s="300"/>
      <c r="AF19" s="300"/>
      <c r="AG19" s="300"/>
    </row>
    <row r="20" spans="1:33" s="15" customFormat="1" ht="15.75" customHeight="1" x14ac:dyDescent="0.2">
      <c r="A20" s="223">
        <v>2.2999999999999998</v>
      </c>
      <c r="B20" s="308" t="s">
        <v>191</v>
      </c>
      <c r="C20" s="309"/>
      <c r="D20" s="310"/>
      <c r="E20" s="278">
        <f>IF(AND(E18&gt;0,G17&gt;0),E18*G17,IF(AND(E19&gt;0,G17&gt;0),E19*G17,0))</f>
        <v>0</v>
      </c>
      <c r="F20" s="279">
        <f>IF(AND(F18&gt;0,H17&gt;0),F18*H17,IF(AND(F19&gt;0,H17&gt;0),F19*H17,0))</f>
        <v>0</v>
      </c>
      <c r="G20" s="235">
        <f>IF(AND(E18&gt;0,G17&gt;0),(100*E20)/$E$12,IF(AND(G19&gt;0,G17&gt;0),G19*G17,0))</f>
        <v>0</v>
      </c>
      <c r="H20" s="239">
        <f>IF(AND(F18&gt;0,H17&gt;0),(100*F20)/$E$12,IF(AND(H19&gt;0,H17&gt;0),H19*H17,0))</f>
        <v>0</v>
      </c>
      <c r="I20" s="278">
        <f>IF(AND(I18&gt;0,K17&gt;0),I18*K17,IF(AND(I19&gt;0,K17&gt;0),I19*K17,0))</f>
        <v>0</v>
      </c>
      <c r="J20" s="279">
        <f>IF(AND(J18&gt;0,L17&gt;0),J18*L17,IF(AND(J19&gt;0,L17&gt;0),J19*L17,0))</f>
        <v>0</v>
      </c>
      <c r="K20" s="235">
        <f>IF(AND(I18&gt;0,K17&gt;0),(100*I20)/$I$12,IF(AND(K19&gt;0,K17&gt;0),K19*K17,0))</f>
        <v>0</v>
      </c>
      <c r="L20" s="239">
        <f>IF(AND(J18&gt;0,L17&gt;0),(100*J20)/$I$12,IF(AND(L19&gt;0,L17&gt;0),L19*L17,0))</f>
        <v>0</v>
      </c>
      <c r="M20" s="278">
        <f>IF(AND(M18&gt;0,O17&gt;0),M18*O17,IF(AND(M19&gt;0,O17&gt;0),M19*O17,0))</f>
        <v>0</v>
      </c>
      <c r="N20" s="279">
        <f>IF(AND(N18&gt;0,P17&gt;0),N18*P17,IF(AND(N19&gt;0,P17&gt;0),N19*P17,0))</f>
        <v>0</v>
      </c>
      <c r="O20" s="235">
        <f>IF(AND(M18&gt;0,O17&gt;0),(100*M20)/$M$12,IF(AND(O19&gt;0,O17&gt;0),O19*O17,0))</f>
        <v>0</v>
      </c>
      <c r="P20" s="239">
        <f>IF(AND(N18&gt;0,P17&gt;0),(100*N20)/$M$12,IF(AND(P19&gt;0,P17&gt;0),P19*P17,0))</f>
        <v>0</v>
      </c>
      <c r="Q20" s="278">
        <f>IF(AND(Q18&gt;0,S17&gt;0),Q18*S17,IF(AND(Q19&gt;0,S17&gt;0),Q19*S17,0))</f>
        <v>0</v>
      </c>
      <c r="R20" s="279">
        <f>IF(AND(R18&gt;0,T17&gt;0),R18*T17,IF(AND(R19&gt;0,T17&gt;0),R19*T17,0))</f>
        <v>0</v>
      </c>
      <c r="S20" s="235">
        <f>IF(AND(Q18&gt;0,S17&gt;0),(100*Q20)/$Q$12,IF(AND(S19&gt;0,S17&gt;0),S19*S17,0))</f>
        <v>0</v>
      </c>
      <c r="T20" s="239">
        <f>IF(AND(R18&gt;0,T17&gt;0),(100*R20)/$Q$12,IF(AND(T19&gt;0,T17&gt;0),T19*T17,0))</f>
        <v>0</v>
      </c>
      <c r="AA20" s="198"/>
      <c r="AB20" s="300"/>
      <c r="AC20" s="300"/>
      <c r="AD20" s="300"/>
      <c r="AE20" s="300"/>
      <c r="AF20" s="300"/>
      <c r="AG20" s="300"/>
    </row>
    <row r="21" spans="1:33" s="287" customFormat="1" ht="15.75" customHeight="1" x14ac:dyDescent="0.2">
      <c r="A21" s="289">
        <v>2.4</v>
      </c>
      <c r="B21" s="305" t="s">
        <v>179</v>
      </c>
      <c r="C21" s="306"/>
      <c r="D21" s="307"/>
      <c r="E21" s="290">
        <f>SUM(E18:E20)</f>
        <v>0</v>
      </c>
      <c r="F21" s="291">
        <f>SUM(F18:F20)</f>
        <v>0</v>
      </c>
      <c r="G21" s="284">
        <f>SUM(G18:G20)</f>
        <v>0</v>
      </c>
      <c r="H21" s="292">
        <f>SUM(H18:H20)</f>
        <v>0</v>
      </c>
      <c r="I21" s="293">
        <f t="shared" ref="I21:T21" si="0">SUM(I18:I20)</f>
        <v>0</v>
      </c>
      <c r="J21" s="285">
        <f t="shared" si="0"/>
        <v>0</v>
      </c>
      <c r="K21" s="284">
        <f t="shared" si="0"/>
        <v>0</v>
      </c>
      <c r="L21" s="292">
        <f t="shared" si="0"/>
        <v>0</v>
      </c>
      <c r="M21" s="293">
        <f t="shared" si="0"/>
        <v>0</v>
      </c>
      <c r="N21" s="285">
        <f t="shared" si="0"/>
        <v>0</v>
      </c>
      <c r="O21" s="284">
        <f t="shared" si="0"/>
        <v>0</v>
      </c>
      <c r="P21" s="292">
        <f t="shared" si="0"/>
        <v>0</v>
      </c>
      <c r="Q21" s="293">
        <f t="shared" si="0"/>
        <v>0</v>
      </c>
      <c r="R21" s="285">
        <f t="shared" si="0"/>
        <v>0</v>
      </c>
      <c r="S21" s="284">
        <f t="shared" si="0"/>
        <v>0</v>
      </c>
      <c r="T21" s="292">
        <f t="shared" si="0"/>
        <v>0</v>
      </c>
      <c r="AA21" s="288"/>
      <c r="AB21" s="300"/>
      <c r="AC21" s="300"/>
      <c r="AD21" s="300"/>
      <c r="AE21" s="300"/>
      <c r="AF21" s="300"/>
      <c r="AG21" s="300"/>
    </row>
    <row r="22" spans="1:33" s="15" customFormat="1" ht="15.75" customHeight="1" x14ac:dyDescent="0.2">
      <c r="A22" s="166">
        <v>2.5</v>
      </c>
      <c r="B22" s="357" t="s">
        <v>183</v>
      </c>
      <c r="C22" s="358"/>
      <c r="D22" s="358"/>
      <c r="E22" s="233"/>
      <c r="F22" s="234"/>
      <c r="G22" s="244">
        <f>IF(AND(E22&gt;0,Formeln!$B$48=2),(E22*100/$E$12)*-1,IF(AND(E22&gt;0,Formeln!$B$48&gt;2),"IPB nicht möglich!",0))</f>
        <v>0</v>
      </c>
      <c r="H22" s="252">
        <f>IF(AND(F22&gt;0,Formeln!$B$48=2),(F22*100/$E$12)*-1,IF(AND(F22&gt;0,Formeln!$B$48&gt;2),"IPB nicht möglich!",0))</f>
        <v>0</v>
      </c>
      <c r="I22" s="262"/>
      <c r="J22" s="192"/>
      <c r="K22" s="244">
        <f>IF(AND(I22&gt;0,Formeln!$D$48=2),(I22*100/$I$12)*-1,IF(AND(I22&gt;0,Formeln!$D$48&gt;2),"IPB nicht möglich!",0))</f>
        <v>0</v>
      </c>
      <c r="L22" s="252">
        <f>IF(AND(J22&gt;0,Formeln!$D$48=2),(J22*100/$I$12)*-1,IF(AND(J22&gt;0,Formeln!$D$48&gt;2),"IPB nicht möglich!",0))</f>
        <v>0</v>
      </c>
      <c r="M22" s="262"/>
      <c r="N22" s="192"/>
      <c r="O22" s="244">
        <f>IF(AND(M22&gt;0,Formeln!$F$48=2),(M22*100/$M$12)*-1,IF(AND(M22&gt;0,Formeln!$F$48&gt;2),"IPB nicht möglich!",0))</f>
        <v>0</v>
      </c>
      <c r="P22" s="252">
        <f>IF(AND(N22&gt;0,Formeln!$F$48=2),(N22*100/$M$12)*-1,IF(AND(N22&gt;0,Formeln!$F$48&gt;2),"IPB nicht möglich!",0))</f>
        <v>0</v>
      </c>
      <c r="Q22" s="262"/>
      <c r="R22" s="192"/>
      <c r="S22" s="244">
        <f>IF(AND(Q22&gt;0,Formeln!$H$48=2),(Q22*100/$Q$12)*-1,IF(AND(Q22&gt;0,Formeln!$H$48&gt;2),"IPB nicht möglich!",0))</f>
        <v>0</v>
      </c>
      <c r="T22" s="252">
        <f>IF(AND(R22&gt;0,Formeln!$H$48=2),(R22*100/$Q$12)*-1,IF(AND(R22&gt;0,Formeln!$H$48&gt;2),"IPB nicht möglich!",0))</f>
        <v>0</v>
      </c>
      <c r="Z22" s="418"/>
      <c r="AA22" s="418"/>
      <c r="AB22" s="300"/>
      <c r="AC22" s="300"/>
      <c r="AD22" s="300"/>
      <c r="AE22" s="300"/>
      <c r="AF22" s="300"/>
      <c r="AG22" s="300"/>
    </row>
    <row r="23" spans="1:33" s="15" customFormat="1" ht="15.75" customHeight="1" x14ac:dyDescent="0.2">
      <c r="A23" s="166">
        <v>2.6</v>
      </c>
      <c r="B23" s="357" t="s">
        <v>184</v>
      </c>
      <c r="C23" s="358"/>
      <c r="D23" s="358"/>
      <c r="E23" s="233"/>
      <c r="F23" s="234"/>
      <c r="G23" s="244">
        <f>IF(AND(E23&gt;0,Formeln!$B$48=2),(E23*100/$E$12),IF(AND(E23&gt;0,Formeln!$B$48&gt;2, Formeln!$B$48&lt;8),"IPB nicht möglich!",IF(AND(E23&gt;0,Formeln!$B$48&gt;7),E23,0)))</f>
        <v>0</v>
      </c>
      <c r="H23" s="252">
        <f>IF(AND(F23&gt;0,Formeln!$B$48=2),(F23*100/$E$12),IF(AND(F23&gt;0,Formeln!$B$48&gt;2, Formeln!$B$48&lt;8),"IPB nicht möglich!",IF(AND(F23&gt;0,Formeln!$B$48&gt;7),F23,0)))</f>
        <v>0</v>
      </c>
      <c r="I23" s="233"/>
      <c r="J23" s="234"/>
      <c r="K23" s="244">
        <f>IF(AND(I23&gt;0,Formeln!$D$48=2),(I23*100/$I$12),IF(AND(I23&gt;0,Formeln!$D$48&gt;2, Formeln!$D$48&lt;8),"IPB nicht möglich!",IF(AND(I23&gt;0,Formeln!$D$48&gt;7),I23,0)))</f>
        <v>0</v>
      </c>
      <c r="L23" s="252">
        <f>IF(AND(J23&gt;0,Formeln!$D$48=2),(J23*100/$I$12),IF(AND(J23&gt;0,Formeln!$D$48&gt;2, Formeln!$D$48&lt;8),"IPB nicht möglich!",IF(AND(J23&gt;0,Formeln!$D$48&gt;7),J23,0)))</f>
        <v>0</v>
      </c>
      <c r="M23" s="233"/>
      <c r="N23" s="234"/>
      <c r="O23" s="244">
        <f>IF(AND(M23&gt;0,Formeln!$F$48=2),(M23*100/$M$12),IF(AND(M23&gt;0,Formeln!$F$48&gt;2, Formeln!$F$48&lt;8),"IPB nicht möglich!",IF(AND(M23&gt;0,Formeln!$F$48&gt;7),M23,0)))</f>
        <v>0</v>
      </c>
      <c r="P23" s="252">
        <f>IF(AND(N23&gt;0,Formeln!$F$48=2),(N23*100/$M$12),IF(AND(N23&gt;0,Formeln!$F$48&gt;2, Formeln!$F$48&lt;8),"IPB nicht möglich!",IF(AND(N23&gt;0,Formeln!$F$48&gt;7),N23,0)))</f>
        <v>0</v>
      </c>
      <c r="Q23" s="233"/>
      <c r="R23" s="234"/>
      <c r="S23" s="244">
        <f>IF(AND(Q23&gt;0,Formeln!$H$48=2),(Q23*100/$Q$12),IF(AND(Q23&gt;0,Formeln!$H$48&gt;2, Formeln!$H$48&lt;8),"IPB nicht möglich!",IF(AND(Q23&gt;0,Formeln!$H$48&gt;7),Q23,0)))</f>
        <v>0</v>
      </c>
      <c r="T23" s="252">
        <f>IF(AND(R23&gt;0,Formeln!$H$48=2),(R23*100/$Q$12),IF(AND(R23&gt;0,Formeln!$H$48&gt;2, Formeln!$H$48&lt;8),"IPB nicht möglich!",IF(AND(R23&gt;0,Formeln!$H$48&gt;7),R23,0)))</f>
        <v>0</v>
      </c>
      <c r="Z23" s="418"/>
      <c r="AA23" s="418"/>
      <c r="AB23" s="300"/>
      <c r="AC23" s="300"/>
      <c r="AD23" s="300"/>
      <c r="AE23" s="300"/>
      <c r="AF23" s="300"/>
      <c r="AG23" s="300"/>
    </row>
    <row r="24" spans="1:33" s="276" customFormat="1" ht="17.25" hidden="1" customHeight="1" x14ac:dyDescent="0.2">
      <c r="A24" s="270">
        <v>2.4</v>
      </c>
      <c r="B24" s="404" t="s">
        <v>178</v>
      </c>
      <c r="C24" s="405"/>
      <c r="D24" s="406"/>
      <c r="E24" s="271">
        <f>E21-E22+E23</f>
        <v>0</v>
      </c>
      <c r="F24" s="272">
        <f>F21-F22+F23</f>
        <v>0</v>
      </c>
      <c r="G24" s="273">
        <f>SUM(G21:G23)</f>
        <v>0</v>
      </c>
      <c r="H24" s="273">
        <f>SUM(H21:H23)</f>
        <v>0</v>
      </c>
      <c r="I24" s="271">
        <f>I21-I22+I23</f>
        <v>0</v>
      </c>
      <c r="J24" s="272">
        <f>J21-J22+J23</f>
        <v>0</v>
      </c>
      <c r="K24" s="273">
        <f>SUM(K21:K23)</f>
        <v>0</v>
      </c>
      <c r="L24" s="274">
        <f>SUM(L21:L23)</f>
        <v>0</v>
      </c>
      <c r="M24" s="275">
        <f>M21-M22+M23</f>
        <v>0</v>
      </c>
      <c r="N24" s="273">
        <f>N21-N22+N23</f>
        <v>0</v>
      </c>
      <c r="O24" s="273">
        <f>SUM(O21:O23)</f>
        <v>0</v>
      </c>
      <c r="P24" s="274">
        <f>SUM(P21:P23)</f>
        <v>0</v>
      </c>
      <c r="Q24" s="275">
        <f>Q21-Q22+Q23</f>
        <v>0</v>
      </c>
      <c r="R24" s="273">
        <f>R21-R22+R23</f>
        <v>0</v>
      </c>
      <c r="S24" s="273">
        <f>SUM(S21:S23)</f>
        <v>0</v>
      </c>
      <c r="T24" s="274">
        <f>SUM(T21:T23)</f>
        <v>0</v>
      </c>
      <c r="Z24" s="418"/>
      <c r="AA24" s="418"/>
      <c r="AB24" s="300"/>
      <c r="AC24" s="300"/>
      <c r="AD24" s="300"/>
      <c r="AE24" s="300"/>
      <c r="AF24" s="300"/>
      <c r="AG24" s="300"/>
    </row>
    <row r="25" spans="1:33" s="15" customFormat="1" ht="15.75" customHeight="1" x14ac:dyDescent="0.2">
      <c r="A25" s="162">
        <v>2.7</v>
      </c>
      <c r="B25" s="308" t="s">
        <v>222</v>
      </c>
      <c r="C25" s="417"/>
      <c r="D25" s="417"/>
      <c r="E25" s="250"/>
      <c r="F25" s="235"/>
      <c r="G25" s="257"/>
      <c r="H25" s="258"/>
      <c r="I25" s="250"/>
      <c r="J25" s="235"/>
      <c r="K25" s="257"/>
      <c r="L25" s="258"/>
      <c r="M25" s="186"/>
      <c r="N25" s="210"/>
      <c r="O25" s="245" t="s">
        <v>141</v>
      </c>
      <c r="P25" s="246" t="s">
        <v>141</v>
      </c>
      <c r="Q25" s="186"/>
      <c r="R25" s="210"/>
      <c r="S25" s="245" t="s">
        <v>141</v>
      </c>
      <c r="T25" s="247" t="s">
        <v>141</v>
      </c>
      <c r="AA25" s="198"/>
      <c r="AB25" s="411" t="s">
        <v>218</v>
      </c>
      <c r="AC25" s="411"/>
      <c r="AD25" s="411"/>
      <c r="AE25" s="411"/>
      <c r="AF25" s="411"/>
    </row>
    <row r="26" spans="1:33" s="15" customFormat="1" ht="17.25" customHeight="1" x14ac:dyDescent="0.2">
      <c r="A26" s="240">
        <v>2.8</v>
      </c>
      <c r="B26" s="399" t="s">
        <v>185</v>
      </c>
      <c r="C26" s="400"/>
      <c r="D26" s="400"/>
      <c r="E26" s="280">
        <f>IF(AND(G26&lt;&gt;0,Formeln!$B$64=TRUE,Formeln!$B$48=2),G26*$E$12/100,IF(AND(G26&lt;&gt;0,Formeln!$B$64=TRUE,Formeln!$B$48&gt;2),G26,IF(AND(G26=0,Formeln!$B$64=TRUE,Formeln!$B$48&gt;1),"s. Notiz Feld AB",0)))</f>
        <v>0</v>
      </c>
      <c r="F26" s="281">
        <f>IF(AND(H26&lt;&gt;0,Formeln!$B$64=TRUE,Formeln!$B$48=2),H26*$E$12/100,IF(AND(H26&lt;&gt;0,Formeln!$B$64=TRUE,Formeln!$B$48&gt;2),H26,IF(AND(H26=0,Formeln!$B$64=TRUE,Formeln!$B$48&gt;1),"s. Notiz Feld AB",0)))</f>
        <v>0</v>
      </c>
      <c r="G26" s="210">
        <f>ROUND(IF(AND(AND(E24=E21,Formeln!$B$48=2,Formeln!$B$64=TRUE)),-(Formular!G21-(Formular!G21/(1+Formular!G17))),IF(AND(AND(E24&lt;&gt;E21,Formeln!$B$48=2,Formeln!$B$64=TRUE)),0,IF(AND(E21&lt;&gt;E24,Formeln!$B$48&lt;&gt;2,Formeln!$B$64=TRUE),0,IF(AND(AND(Formeln!$H$5&gt;=50,Formeln!$B$64=TRUE,Formeln!$B$48&lt;&gt;2)),-(G24-(G24/(1+G17))),0)))),4)</f>
        <v>0</v>
      </c>
      <c r="H26" s="211">
        <f>ROUND(IF(AND(AND(F24=F21,Formeln!$B$48=2,Formeln!$B$64=TRUE)),-(Formular!H21-(Formular!H21/(1+Formular!H17))),IF(AND(AND(F24&lt;&gt;F21,Formeln!$B$48=2,Formeln!$B$64=TRUE)),0,IF(AND(F21&lt;&gt;F24,Formeln!$B$48&lt;&gt;2,Formeln!$B$64=TRUE),0,IF(AND(AND(Formeln!$H$5&gt;=50,Formeln!$B$64=TRUE,Formeln!$B$48&lt;&gt;2)),-(H24-(H24/(1+H17))),0)))),4)</f>
        <v>0</v>
      </c>
      <c r="I26" s="280">
        <f>IF(AND(K26&lt;&gt;0,Formeln!$D$64=TRUE,Formeln!$D$48=2),K26*$I$12/100,IF(AND(K26&lt;&gt;0,Formeln!$D$64=TRUE,Formeln!$D$48&gt;2),K26,IF(AND(K26=0,Formeln!$D$64=TRUE,Formeln!$D$48&gt;1),"s. Notiz Feld AB",0)))</f>
        <v>0</v>
      </c>
      <c r="J26" s="281">
        <f>IF(AND(L26&lt;&gt;0,Formeln!$D$64=TRUE,Formeln!$D$48=2),L26*$I$12/100,IF(AND(L26&lt;&gt;0,Formeln!$D$64=TRUE,Formeln!$D$48&gt;2),L26,IF(AND(L26=0,Formeln!$D$64=TRUE,Formeln!$D$48&gt;1),"s. Notiz Feld AB",0)))</f>
        <v>0</v>
      </c>
      <c r="K26" s="210">
        <f>ROUND(IF(AND(AND(I24=I21,Formeln!$D$48=2,Formeln!$D$64=TRUE)),-(Formular!K21-(Formular!K21/(1+Formular!K17))),IF(AND(AND(I24&lt;&gt;I21,Formeln!$D$48=2,Formeln!$D$64=TRUE)),0,IF(AND(I21&lt;&gt;I24,Formeln!$D$48&lt;&gt;2,Formeln!$D$64=TRUE),0,IF(AND(AND(Formeln!$H$5&gt;=50,Formeln!$D$64=TRUE,Formeln!$D$48&lt;&gt;2)),-(K24-(K24/(1+K17))),0)))),4)</f>
        <v>0</v>
      </c>
      <c r="L26" s="211">
        <f>ROUND(IF(AND(AND(J24=J21,Formeln!$D$48=2,Formeln!$D$64=TRUE)),-(Formular!L21-(Formular!L21/(1+Formular!L17))),IF(AND(AND(J24&lt;&gt;J21,Formeln!$D$48=2,Formeln!$D$64=TRUE)),0,IF(AND(J21&lt;&gt;J24,Formeln!$D$48&lt;&gt;2,Formeln!$D$64=TRUE),0,IF(AND(AND(Formeln!$H$5&gt;=50,Formeln!$D$64=TRUE,Formeln!$D$48&lt;&gt;2)),-(L24-(L24/(1+L17))),0)))),4)</f>
        <v>0</v>
      </c>
      <c r="M26" s="263">
        <f>IF(AND(O26&lt;&gt;0,Formeln!$F$64=TRUE,Formeln!$F$48=2),O26*$M$12/100,IF(AND(O26&lt;&gt;0,Formeln!$F$64=TRUE,Formeln!$F$48&gt;2),O26,IF(AND(O26=0,Formeln!$F$64=TRUE,Formeln!$F$48&gt;1),"s. Notiz Feld AB",0)))</f>
        <v>0</v>
      </c>
      <c r="N26" s="253">
        <f>IF(AND(P26&lt;&gt;0,Formeln!$F$64=TRUE,Formeln!$F$48=2),P26*$M$12/100,IF(AND(P26&lt;&gt;0,Formeln!$F$64=TRUE,Formeln!$F$48&gt;2),P26,IF(AND(P26=0,Formeln!$F$64=TRUE,Formeln!$F$48&gt;1),"s. Notiz Feld AB",0)))</f>
        <v>0</v>
      </c>
      <c r="O26" s="210">
        <f>ROUND(IF(AND(AND(M24=M21,Formeln!$F$48=2,Formeln!$F$64=TRUE)),-(Formular!O21-(Formular!O21/(1+Formular!O17))),IF(AND(AND(M24&lt;&gt;M21,Formeln!$F$48=2,Formeln!$F$64=TRUE)),0,IF(AND(M21&lt;&gt;M24,Formeln!$F$48&lt;&gt;2,Formeln!$F$64=TRUE),0,IF(AND(AND(Formeln!$H$5&gt;=50,Formeln!$F$64=TRUE,Formeln!$F$48&lt;&gt;2)),-(O24-(O24/(1+O17))),0)))),4)</f>
        <v>0</v>
      </c>
      <c r="P26" s="211">
        <f>ROUND(IF(AND(AND(N24=N21,Formeln!$F$48=2,Formeln!$F$64=TRUE)),-(Formular!P21-(Formular!P21/(1+Formular!P17))),IF(AND(AND(N24&lt;&gt;N21,Formeln!$F$48=2,Formeln!$F$64=TRUE)),0,IF(AND(N21&lt;&gt;N24,Formeln!$F$48&lt;&gt;2,Formeln!$F$64=TRUE),0,IF(AND(AND(Formeln!$H$5&gt;=50,Formeln!$F$64=TRUE,Formeln!$F$48&lt;&gt;2)),-(P24-(P24/(1+P17))),0)))),4)</f>
        <v>0</v>
      </c>
      <c r="Q26" s="263">
        <f>IF(AND(S26&lt;&gt;0,Formeln!$H$64=TRUE,Formeln!$H$48=2),S26*$Q$12/100,IF(AND(S26&lt;&gt;0,Formeln!$H$64=TRUE,Formeln!$H$48&gt;2),S26,IF(AND(S26=0,Formeln!$H$64=TRUE,Formeln!$H$48&gt;1),"s. Notiz Feld AB",0)))</f>
        <v>0</v>
      </c>
      <c r="R26" s="253">
        <f>IF(AND(T26&lt;&gt;0,Formeln!$H$64=TRUE,Formeln!$H$48=2),T26*$Q$12/100,IF(AND(T26&lt;&gt;0,Formeln!$H$64=TRUE,Formeln!$H$48&gt;2),T26,IF(AND(T26=0,Formeln!$H$64=TRUE,Formeln!$H$48&gt;1),"s. Notiz Feld AB",0)))</f>
        <v>0</v>
      </c>
      <c r="S26" s="210">
        <f>ROUND(IF(AND(AND(Q24=Q21,Formeln!$H$48=2,Formeln!$H$64=TRUE)),-(Formular!S21-(Formular!S21/(1+Formular!S17))),IF(AND(AND(Q24&lt;&gt;Q21,Formeln!$H$48=2,Formeln!$H$64=TRUE)),0,IF(AND(Q21&lt;&gt;Q24,Formeln!$H$48&lt;&gt;2,Formeln!$H$64=TRUE),0,IF(AND(AND(Formeln!$H$5&gt;=50,Formeln!$H$64=TRUE,Formeln!$H$48&lt;&gt;2)),-(S24-(S24/(1+S17))),0)))),4)</f>
        <v>0</v>
      </c>
      <c r="T26" s="232">
        <f>ROUND(IF(AND(AND(R24=R21,Formeln!$H$48=2,Formeln!$H$64=TRUE)),-(Formular!T21-(Formular!T21/(1+Formular!T17))),IF(AND(AND(R24&lt;&gt;R21,Formeln!$H$48=2,Formeln!$H$64=TRUE)),0,IF(AND(R21&lt;&gt;R24,Formeln!$H$48&lt;&gt;2,Formeln!$H$64=TRUE),0,IF(AND(AND(Formeln!$H$5&gt;=50,Formeln!$H$64=TRUE,Formeln!$H$48&lt;&gt;2)),-(T24-(T24/(1+T17))),0)))),4)</f>
        <v>0</v>
      </c>
      <c r="AA26" s="198"/>
      <c r="AB26" s="411"/>
      <c r="AC26" s="411"/>
      <c r="AD26" s="411"/>
      <c r="AE26" s="411"/>
      <c r="AF26" s="411"/>
    </row>
    <row r="27" spans="1:33" s="287" customFormat="1" ht="17.25" customHeight="1" x14ac:dyDescent="0.2">
      <c r="A27" s="282">
        <v>2.9</v>
      </c>
      <c r="B27" s="305" t="s">
        <v>182</v>
      </c>
      <c r="C27" s="306"/>
      <c r="D27" s="306"/>
      <c r="E27" s="283">
        <f>E21-E22+E23+E26</f>
        <v>0</v>
      </c>
      <c r="F27" s="284">
        <f>F21-F22+F23+F26</f>
        <v>0</v>
      </c>
      <c r="G27" s="285">
        <f>G21+G22+G23+G26</f>
        <v>0</v>
      </c>
      <c r="H27" s="286">
        <f>H21+H22+H23+H26</f>
        <v>0</v>
      </c>
      <c r="I27" s="283">
        <f>I21-I22+I23+I26</f>
        <v>0</v>
      </c>
      <c r="J27" s="284">
        <f>J21-J22+J23+J26</f>
        <v>0</v>
      </c>
      <c r="K27" s="285">
        <f>K21+K22+K23+K26</f>
        <v>0</v>
      </c>
      <c r="L27" s="286">
        <f>L21+L22+L23+L26</f>
        <v>0</v>
      </c>
      <c r="M27" s="283">
        <f>M21-M22+M23+M26</f>
        <v>0</v>
      </c>
      <c r="N27" s="284">
        <f>N21-N22+N23+N26</f>
        <v>0</v>
      </c>
      <c r="O27" s="285">
        <f>O21+O22+O23+O26</f>
        <v>0</v>
      </c>
      <c r="P27" s="286">
        <f>P21+P22+P23+P26</f>
        <v>0</v>
      </c>
      <c r="Q27" s="283">
        <f>Q21-Q22+Q23+Q26</f>
        <v>0</v>
      </c>
      <c r="R27" s="284">
        <f>R21-R22+R23+R26</f>
        <v>0</v>
      </c>
      <c r="S27" s="285">
        <f>S21+S22+S23+S26</f>
        <v>0</v>
      </c>
      <c r="T27" s="286">
        <f>T21+T22+T23+T26</f>
        <v>0</v>
      </c>
      <c r="AA27" s="288"/>
      <c r="AB27" s="411"/>
      <c r="AC27" s="411"/>
      <c r="AD27" s="411"/>
      <c r="AE27" s="411"/>
      <c r="AF27" s="411"/>
    </row>
    <row r="28" spans="1:33" s="15" customFormat="1" ht="15.75" customHeight="1" x14ac:dyDescent="0.2">
      <c r="A28" s="186">
        <v>2.1</v>
      </c>
      <c r="B28" s="396" t="s">
        <v>110</v>
      </c>
      <c r="C28" s="397"/>
      <c r="D28" s="398"/>
      <c r="E28" s="259">
        <f>IF(OR(Formeln!$B$46=1,Formeln!$B$46&gt;2),,'Einzellektionen erfassen'!C43)</f>
        <v>0</v>
      </c>
      <c r="F28" s="251">
        <f>IF(OR(Formeln!$B$46=1,Formeln!$B$46&gt;2),,'Einzellektionen erfassen'!D43)</f>
        <v>0</v>
      </c>
      <c r="G28" s="210" t="str">
        <f>IF(AND($G$14&gt;0,E28&lt;&gt;0),E28/$G$14*100*2,"")</f>
        <v/>
      </c>
      <c r="H28" s="211" t="str">
        <f>IF(AND($G$14&gt;0,F28&lt;&gt;0),F28/$G$14*100*2,"")</f>
        <v/>
      </c>
      <c r="I28" s="259">
        <f>IF(OR(Formeln!$D$46=1,Formeln!$D$46&gt;2),,'Einzellektionen erfassen'!E43)</f>
        <v>0</v>
      </c>
      <c r="J28" s="251">
        <f>IF(OR(Formeln!$D$46=1,Formeln!$D$46&gt;2),,'Einzellektionen erfassen'!F43)</f>
        <v>0</v>
      </c>
      <c r="K28" s="210" t="str">
        <f>IF(AND($K$14&gt;0,I28&lt;&gt;0),I28/$K$14*100*2,"")</f>
        <v/>
      </c>
      <c r="L28" s="211" t="str">
        <f>IF(AND($K$14&gt;0,J28&lt;&gt;0),J28/$K$14*100*2,"")</f>
        <v/>
      </c>
      <c r="M28" s="294">
        <f>IF(OR(Formeln!$F$46=1,Formeln!$F$46&gt;2),,'Einzellektionen erfassen'!G43)</f>
        <v>0</v>
      </c>
      <c r="N28" s="295">
        <f>IF(OR(Formeln!$F$46=1,Formeln!$F$46&gt;2),,'Einzellektionen erfassen'!H43)</f>
        <v>0</v>
      </c>
      <c r="O28" s="296" t="str">
        <f>IF(AND($O$14&gt;0,M28&lt;&gt;0),M28/$O$14*100*2,"")</f>
        <v/>
      </c>
      <c r="P28" s="297" t="str">
        <f>IF(AND($O$14&gt;0,N28&lt;&gt;0),N28/$O$14*100*2,"")</f>
        <v/>
      </c>
      <c r="Q28" s="294">
        <f>IF(OR(Formeln!$H$46=1,Formeln!$H$46&gt;2),,'Einzellektionen erfassen'!I43)</f>
        <v>0</v>
      </c>
      <c r="R28" s="295">
        <f>IF(OR(Formeln!$H$46=1,Formeln!$H$46&gt;2),,'Einzellektionen erfassen'!J43)</f>
        <v>0</v>
      </c>
      <c r="S28" s="210" t="str">
        <f>IF(AND($S$14&gt;0,Q28&lt;&gt;0),Q28/$S$14*100*2,"")</f>
        <v/>
      </c>
      <c r="T28" s="211" t="str">
        <f>IF(AND($S$14&gt;0,R28&lt;&gt;0),R28/$S$14*100*2,"")</f>
        <v/>
      </c>
      <c r="AB28" s="411"/>
      <c r="AC28" s="411"/>
      <c r="AD28" s="411"/>
      <c r="AE28" s="411"/>
      <c r="AF28" s="411"/>
    </row>
    <row r="29" spans="1:33" s="15" customFormat="1" ht="17.25" customHeight="1" x14ac:dyDescent="0.2">
      <c r="A29" s="186">
        <v>2.11</v>
      </c>
      <c r="B29" s="390" t="s">
        <v>186</v>
      </c>
      <c r="C29" s="391"/>
      <c r="D29" s="392"/>
      <c r="E29" s="264">
        <f>ABS(G22)</f>
        <v>0</v>
      </c>
      <c r="F29" s="265">
        <f>ABS(H22)</f>
        <v>0</v>
      </c>
      <c r="G29" s="210">
        <f>IF(G28="",E29+E30+E31,G28+E31+E30+E29)</f>
        <v>0</v>
      </c>
      <c r="H29" s="210">
        <f>IF(H28="",F29+F30+F31,H28+F31+F30+F29)</f>
        <v>0</v>
      </c>
      <c r="I29" s="264">
        <f>ABS(K22)</f>
        <v>0</v>
      </c>
      <c r="J29" s="265">
        <f>ABS(L22)</f>
        <v>0</v>
      </c>
      <c r="K29" s="210">
        <f>IF(K28="",I29+I30+I31,K28+I31+I30+I29)</f>
        <v>0</v>
      </c>
      <c r="L29" s="211">
        <f>IF(L28="",J29+J30+J31,L28+J31+J30+J29)</f>
        <v>0</v>
      </c>
      <c r="M29" s="266">
        <f>ABS(O22)</f>
        <v>0</v>
      </c>
      <c r="N29" s="267">
        <f>ABS(P22)</f>
        <v>0</v>
      </c>
      <c r="O29" s="210">
        <f>IF(O28="",M29+M30+M31,O28+M31+M30+M29)</f>
        <v>0</v>
      </c>
      <c r="P29" s="211">
        <f>IF(P28="",N29+N30+N31,P28+N31+N30+N29)</f>
        <v>0</v>
      </c>
      <c r="Q29" s="298">
        <f>ABS(S22)</f>
        <v>0</v>
      </c>
      <c r="R29" s="299">
        <f>ABS(T22)</f>
        <v>0</v>
      </c>
      <c r="S29" s="210">
        <f>IF(S28="",Q29+Q30+Q31,S28+Q31+Q30+Q29)</f>
        <v>0</v>
      </c>
      <c r="T29" s="211">
        <f>IF(T28="",R29+R30+R31,T28+R31+R30+R29)</f>
        <v>0</v>
      </c>
      <c r="AB29" s="411"/>
      <c r="AC29" s="411"/>
      <c r="AD29" s="411"/>
      <c r="AE29" s="411"/>
      <c r="AF29" s="411"/>
    </row>
    <row r="30" spans="1:33" s="15" customFormat="1" ht="16.5" customHeight="1" x14ac:dyDescent="0.2">
      <c r="A30" s="186">
        <v>2.12</v>
      </c>
      <c r="B30" s="393" t="s">
        <v>187</v>
      </c>
      <c r="C30" s="394"/>
      <c r="D30" s="395"/>
      <c r="E30" s="264">
        <f>(G23*-1)</f>
        <v>0</v>
      </c>
      <c r="F30" s="265">
        <f>(H23*-1)</f>
        <v>0</v>
      </c>
      <c r="G30" s="378">
        <f>ROUND((G29+H29)/2,4)</f>
        <v>0</v>
      </c>
      <c r="H30" s="379"/>
      <c r="I30" s="264">
        <f>(K23*-1)</f>
        <v>0</v>
      </c>
      <c r="J30" s="265">
        <f>(L23*-1)</f>
        <v>0</v>
      </c>
      <c r="K30" s="378">
        <f>ROUND((K29+L29)/2,4)</f>
        <v>0</v>
      </c>
      <c r="L30" s="379"/>
      <c r="M30" s="266">
        <f>(O23*-1)</f>
        <v>0</v>
      </c>
      <c r="N30" s="267">
        <f>(P23*-1)</f>
        <v>0</v>
      </c>
      <c r="O30" s="378">
        <f>ROUND((O29+P29)/2,4)</f>
        <v>0</v>
      </c>
      <c r="P30" s="379"/>
      <c r="Q30" s="266">
        <f>(S23*-1)</f>
        <v>0</v>
      </c>
      <c r="R30" s="267">
        <f>(T23*-1)</f>
        <v>0</v>
      </c>
      <c r="S30" s="378">
        <f>ROUND((S29+T29)/2,4)</f>
        <v>0</v>
      </c>
      <c r="T30" s="379"/>
      <c r="AB30" s="300"/>
      <c r="AC30" s="300"/>
      <c r="AD30" s="300"/>
      <c r="AE30" s="300"/>
      <c r="AF30" s="300"/>
    </row>
    <row r="31" spans="1:33" s="15" customFormat="1" ht="16.5" customHeight="1" x14ac:dyDescent="0.2">
      <c r="A31" s="186">
        <v>2.13</v>
      </c>
      <c r="B31" s="402" t="s">
        <v>140</v>
      </c>
      <c r="C31" s="402"/>
      <c r="D31" s="403"/>
      <c r="E31" s="264">
        <f>ABS(G26)</f>
        <v>0</v>
      </c>
      <c r="F31" s="265">
        <f>ABS(H26)</f>
        <v>0</v>
      </c>
      <c r="G31" s="386"/>
      <c r="H31" s="387"/>
      <c r="I31" s="264">
        <f>ABS(K26)</f>
        <v>0</v>
      </c>
      <c r="J31" s="265">
        <f>ABS(L26)</f>
        <v>0</v>
      </c>
      <c r="K31" s="386"/>
      <c r="L31" s="387"/>
      <c r="M31" s="268">
        <f>ABS(O26)</f>
        <v>0</v>
      </c>
      <c r="N31" s="269">
        <f>ABS(P26)</f>
        <v>0</v>
      </c>
      <c r="O31" s="386"/>
      <c r="P31" s="387"/>
      <c r="Q31" s="268">
        <f>ABS(S26)</f>
        <v>0</v>
      </c>
      <c r="R31" s="269">
        <f>ABS(T26)</f>
        <v>0</v>
      </c>
      <c r="S31" s="386"/>
      <c r="T31" s="387"/>
      <c r="AB31" s="300"/>
      <c r="AC31" s="300"/>
      <c r="AD31" s="300"/>
      <c r="AE31" s="300"/>
      <c r="AF31" s="300"/>
    </row>
    <row r="32" spans="1:33" s="15" customFormat="1" ht="16.5" customHeight="1" x14ac:dyDescent="0.2">
      <c r="A32" s="167">
        <v>2.14</v>
      </c>
      <c r="B32" s="377" t="s">
        <v>111</v>
      </c>
      <c r="C32" s="377"/>
      <c r="D32" s="377"/>
      <c r="E32" s="260"/>
      <c r="F32" s="261"/>
      <c r="G32" s="384">
        <f>-('Bezug AE als Urlaub'!K23)</f>
        <v>0</v>
      </c>
      <c r="H32" s="385"/>
      <c r="I32" s="260"/>
      <c r="J32" s="261"/>
      <c r="K32" s="303">
        <f>-('Bezug AE als Urlaub'!K53)</f>
        <v>0</v>
      </c>
      <c r="L32" s="304"/>
      <c r="M32" s="260"/>
      <c r="N32" s="261"/>
      <c r="O32" s="303">
        <f>-('Bezug AE als Urlaub'!K83)</f>
        <v>0</v>
      </c>
      <c r="P32" s="304"/>
      <c r="Q32" s="260"/>
      <c r="R32" s="261"/>
      <c r="S32" s="303">
        <f>-('Bezug AE als Urlaub'!K113)</f>
        <v>0</v>
      </c>
      <c r="T32" s="304"/>
      <c r="AB32" s="300"/>
      <c r="AC32" s="300"/>
      <c r="AD32" s="300"/>
      <c r="AE32" s="300"/>
      <c r="AF32" s="300"/>
    </row>
    <row r="33" spans="1:32" ht="16.5" customHeight="1" x14ac:dyDescent="0.2">
      <c r="A33" s="236">
        <v>3.1</v>
      </c>
      <c r="B33" s="370" t="s">
        <v>128</v>
      </c>
      <c r="C33" s="370"/>
      <c r="D33" s="371"/>
      <c r="E33" s="359" t="s">
        <v>122</v>
      </c>
      <c r="F33" s="360"/>
      <c r="G33" s="362">
        <f>SUM(G30:H32)</f>
        <v>0</v>
      </c>
      <c r="H33" s="363"/>
      <c r="I33" s="359" t="s">
        <v>122</v>
      </c>
      <c r="J33" s="360"/>
      <c r="K33" s="362">
        <f>SUM(K30:L32)</f>
        <v>0</v>
      </c>
      <c r="L33" s="363"/>
      <c r="M33" s="359" t="s">
        <v>122</v>
      </c>
      <c r="N33" s="360"/>
      <c r="O33" s="372">
        <f>SUM(O30:P32)</f>
        <v>0</v>
      </c>
      <c r="P33" s="373"/>
      <c r="Q33" s="359" t="s">
        <v>122</v>
      </c>
      <c r="R33" s="360"/>
      <c r="S33" s="372">
        <f>SUM(S30:T32)</f>
        <v>0</v>
      </c>
      <c r="T33" s="373"/>
      <c r="AB33" s="300"/>
      <c r="AC33" s="300"/>
      <c r="AD33" s="300"/>
      <c r="AE33" s="300"/>
      <c r="AF33" s="300"/>
    </row>
    <row r="34" spans="1:32" ht="18" customHeight="1" x14ac:dyDescent="0.2">
      <c r="A34" s="237">
        <v>3.2</v>
      </c>
      <c r="B34" s="367" t="s">
        <v>169</v>
      </c>
      <c r="C34" s="367"/>
      <c r="D34" s="401"/>
      <c r="E34" s="366" t="str">
        <f>IF(Formeln!$B$46=1,"",IF(Formeln!$B$46=2,Formeln!$A$42,"Anzahl Tage:"))</f>
        <v/>
      </c>
      <c r="F34" s="367"/>
      <c r="G34" s="364" t="str">
        <f>IF(Formeln!$B$46=1,"",IF(Formeln!$B$46=2,(G33*G14)/100,IF(Formeln!$B$46&gt;2,G33/100*360)))</f>
        <v/>
      </c>
      <c r="H34" s="365"/>
      <c r="I34" s="366" t="str">
        <f>IF(Formeln!$D$46=1,"",IF(Formeln!$D$46=2,Formeln!$A$42,Formeln!$A$41))</f>
        <v/>
      </c>
      <c r="J34" s="367"/>
      <c r="K34" s="368" t="str">
        <f>IF(Formeln!$D$46=1,"",IF(Formeln!$D$46=2,(K33*K14)/100,IF(Formeln!$D$46&gt;2,K33/100*360)))</f>
        <v/>
      </c>
      <c r="L34" s="369"/>
      <c r="M34" s="366" t="str">
        <f>IF(Formeln!$F$46=1,"",IF(Formeln!$F$46=2,Formeln!$A$42,Formeln!$A$41))</f>
        <v/>
      </c>
      <c r="N34" s="367"/>
      <c r="O34" s="368" t="str">
        <f>IF(Formeln!$F$46=1,"",IF(Formeln!$F$46=2,(O33*O14)/100,IF(Formeln!$F$46&gt;2,O33/100*360)))</f>
        <v/>
      </c>
      <c r="P34" s="369"/>
      <c r="Q34" s="366" t="str">
        <f>IF(Formeln!$H$46=1,"",IF(Formeln!$H$46=2,Formeln!$A$42,Formeln!$A$41))</f>
        <v/>
      </c>
      <c r="R34" s="367"/>
      <c r="S34" s="368" t="str">
        <f>IF(Formeln!$H$46=1,"",IF(Formeln!$H$46=2,((S33*S14)/100),IF(Formeln!$H$46&gt;2,S33/100*360)))</f>
        <v/>
      </c>
      <c r="T34" s="369"/>
      <c r="AA34" s="197"/>
    </row>
    <row r="35" spans="1:32" ht="18" customHeight="1" x14ac:dyDescent="0.2">
      <c r="A35" s="236">
        <v>3.3</v>
      </c>
      <c r="B35" s="370" t="s">
        <v>138</v>
      </c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4" t="s">
        <v>122</v>
      </c>
      <c r="R35" s="375"/>
      <c r="S35" s="372">
        <f>S33+O33+K33+G33</f>
        <v>0</v>
      </c>
      <c r="T35" s="373"/>
      <c r="AB35" s="412"/>
      <c r="AC35" s="412"/>
      <c r="AD35" s="412"/>
      <c r="AE35" s="412"/>
    </row>
    <row r="36" spans="1:32" ht="29.25" customHeight="1" x14ac:dyDescent="0.2">
      <c r="A36" s="414" t="s">
        <v>198</v>
      </c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  <c r="R36" s="414"/>
      <c r="S36" s="414"/>
      <c r="T36" s="414"/>
      <c r="AB36" s="412"/>
      <c r="AC36" s="412"/>
      <c r="AD36" s="412"/>
      <c r="AE36" s="412"/>
    </row>
    <row r="37" spans="1:32" ht="7.5" customHeight="1" x14ac:dyDescent="0.2">
      <c r="A37" s="361" t="s">
        <v>141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1"/>
      <c r="S37" s="361"/>
      <c r="T37" s="361"/>
      <c r="AA37" s="197"/>
      <c r="AB37" s="412"/>
      <c r="AC37" s="412"/>
      <c r="AD37" s="412"/>
      <c r="AE37" s="412"/>
    </row>
    <row r="38" spans="1:32" ht="18.75" customHeight="1" x14ac:dyDescent="0.2">
      <c r="A38" s="177" t="s">
        <v>91</v>
      </c>
      <c r="B38" s="177"/>
      <c r="C38" s="177"/>
      <c r="D38" s="178"/>
      <c r="E38" s="159"/>
      <c r="F38" s="409" t="s">
        <v>223</v>
      </c>
      <c r="G38" s="409"/>
      <c r="H38" s="409"/>
      <c r="I38" s="409"/>
      <c r="J38" s="409"/>
      <c r="K38" s="409"/>
      <c r="L38" s="409"/>
      <c r="M38" s="159"/>
      <c r="N38" s="410" t="s">
        <v>224</v>
      </c>
      <c r="O38" s="410"/>
      <c r="P38" s="410"/>
      <c r="Q38" s="410"/>
      <c r="R38" s="410"/>
      <c r="S38" s="410"/>
      <c r="T38" s="410"/>
      <c r="AA38" s="197"/>
    </row>
    <row r="39" spans="1:32" ht="12.75" customHeight="1" x14ac:dyDescent="0.2">
      <c r="A39" s="376"/>
      <c r="B39" s="376"/>
      <c r="C39" s="180"/>
      <c r="D39" s="160"/>
      <c r="E39" s="160"/>
      <c r="F39" s="160"/>
      <c r="G39" s="159"/>
      <c r="H39" s="160"/>
      <c r="I39" s="174"/>
      <c r="J39" s="174"/>
      <c r="K39" s="175"/>
      <c r="L39" s="175"/>
      <c r="M39" s="159"/>
      <c r="N39" s="179"/>
      <c r="O39" s="159"/>
      <c r="P39" s="179"/>
      <c r="Q39" s="179"/>
      <c r="R39" s="179"/>
      <c r="S39" s="176"/>
      <c r="T39" s="176"/>
    </row>
    <row r="40" spans="1:32" ht="18" customHeight="1" x14ac:dyDescent="0.2">
      <c r="A40" s="356" t="s">
        <v>87</v>
      </c>
      <c r="B40" s="356"/>
      <c r="C40" s="356"/>
      <c r="D40" s="356"/>
      <c r="E40" s="356"/>
      <c r="F40" s="181" t="s">
        <v>49</v>
      </c>
      <c r="G40" s="181"/>
      <c r="H40" s="181"/>
      <c r="I40" s="182"/>
      <c r="J40" s="182"/>
      <c r="K40" s="183"/>
      <c r="L40" s="183"/>
      <c r="M40" s="160"/>
      <c r="N40" s="184" t="s">
        <v>49</v>
      </c>
      <c r="O40" s="181"/>
      <c r="P40" s="184"/>
      <c r="Q40" s="185"/>
      <c r="R40" s="185"/>
      <c r="S40" s="185"/>
      <c r="T40" s="185"/>
    </row>
    <row r="41" spans="1:32" ht="32.25" customHeight="1" x14ac:dyDescent="0.2">
      <c r="I41" s="38"/>
      <c r="J41" s="38"/>
      <c r="K41" s="37"/>
      <c r="L41" s="37"/>
      <c r="M41" s="44"/>
      <c r="N41" s="44"/>
      <c r="O41" s="44"/>
      <c r="P41" s="44"/>
      <c r="Q41" s="44"/>
      <c r="R41" s="44"/>
      <c r="S41" s="38"/>
      <c r="T41" s="38"/>
    </row>
    <row r="42" spans="1:32" ht="25.5" customHeight="1" x14ac:dyDescent="0.2">
      <c r="I42" s="45"/>
      <c r="J42" s="45"/>
      <c r="K42" s="46"/>
      <c r="L42" s="46"/>
      <c r="M42" s="47"/>
      <c r="N42" s="47"/>
      <c r="O42" s="47"/>
      <c r="P42" s="47"/>
      <c r="Q42" s="47"/>
      <c r="R42" s="47"/>
      <c r="S42" s="38"/>
      <c r="T42" s="38"/>
    </row>
    <row r="43" spans="1:32" ht="12.75" customHeight="1" x14ac:dyDescent="0.2">
      <c r="I43" s="38"/>
      <c r="J43" s="38"/>
      <c r="K43" s="38"/>
      <c r="L43" s="38"/>
      <c r="M43" s="37"/>
      <c r="N43" s="37"/>
      <c r="O43" s="37"/>
      <c r="P43" s="37"/>
      <c r="Q43" s="37"/>
      <c r="R43" s="37"/>
      <c r="S43" s="38"/>
      <c r="T43" s="38"/>
    </row>
    <row r="44" spans="1:32" x14ac:dyDescent="0.2">
      <c r="I44" s="38"/>
      <c r="J44" s="38"/>
      <c r="K44" s="38"/>
      <c r="L44" s="38"/>
      <c r="M44" s="37"/>
      <c r="N44" s="37"/>
      <c r="O44" s="37"/>
      <c r="P44" s="37"/>
      <c r="Q44" s="37"/>
      <c r="R44" s="37"/>
      <c r="S44" s="38"/>
      <c r="T44" s="38"/>
    </row>
    <row r="45" spans="1:32" x14ac:dyDescent="0.2">
      <c r="I45" s="48"/>
      <c r="J45" s="48"/>
      <c r="K45" s="48"/>
      <c r="L45" s="48"/>
      <c r="M45" s="37"/>
      <c r="N45" s="37"/>
      <c r="O45" s="37"/>
      <c r="P45" s="37"/>
      <c r="Q45" s="37"/>
      <c r="R45" s="37"/>
      <c r="S45" s="38"/>
      <c r="T45" s="38"/>
    </row>
    <row r="46" spans="1:32" x14ac:dyDescent="0.2">
      <c r="I46" s="38"/>
      <c r="J46" s="38"/>
      <c r="K46" s="38"/>
      <c r="L46" s="38"/>
      <c r="M46" s="37"/>
      <c r="N46" s="37"/>
      <c r="O46" s="37"/>
      <c r="P46" s="37"/>
      <c r="Q46" s="37"/>
      <c r="R46" s="37"/>
      <c r="S46" s="38"/>
      <c r="T46" s="38"/>
    </row>
    <row r="47" spans="1:32" x14ac:dyDescent="0.2">
      <c r="I47" s="38"/>
      <c r="J47" s="38"/>
      <c r="K47" s="38"/>
      <c r="L47" s="38"/>
      <c r="M47" s="37"/>
      <c r="N47" s="37"/>
      <c r="O47" s="37"/>
      <c r="P47" s="37"/>
      <c r="Q47" s="37"/>
      <c r="R47" s="37"/>
      <c r="S47" s="38"/>
      <c r="T47" s="38"/>
    </row>
    <row r="48" spans="1:32" ht="29.25" customHeight="1" x14ac:dyDescent="0.2">
      <c r="I48" s="38"/>
      <c r="J48" s="38"/>
      <c r="K48" s="38"/>
      <c r="L48" s="38"/>
      <c r="M48" s="37"/>
      <c r="N48" s="37"/>
      <c r="O48" s="37"/>
      <c r="P48" s="37"/>
      <c r="Q48" s="37"/>
      <c r="R48" s="37"/>
      <c r="S48" s="38"/>
      <c r="T48" s="38"/>
    </row>
    <row r="49" spans="1:20" x14ac:dyDescent="0.2">
      <c r="I49" s="38"/>
      <c r="J49" s="38"/>
      <c r="K49" s="38"/>
      <c r="L49" s="38"/>
      <c r="M49" s="37"/>
      <c r="N49" s="37"/>
      <c r="O49" s="37"/>
      <c r="P49" s="37"/>
      <c r="Q49" s="37"/>
      <c r="R49" s="37"/>
      <c r="S49" s="38"/>
      <c r="T49" s="38"/>
    </row>
    <row r="50" spans="1:20" x14ac:dyDescent="0.2">
      <c r="I50" s="38"/>
      <c r="J50" s="38"/>
      <c r="K50" s="38"/>
      <c r="L50" s="38"/>
      <c r="M50" s="37"/>
      <c r="N50" s="37"/>
      <c r="O50" s="37"/>
      <c r="P50" s="37"/>
      <c r="Q50" s="37"/>
      <c r="R50" s="37"/>
      <c r="S50" s="38"/>
      <c r="T50" s="38"/>
    </row>
    <row r="51" spans="1:20" x14ac:dyDescent="0.2">
      <c r="I51" s="38"/>
      <c r="J51" s="38"/>
      <c r="K51" s="38"/>
      <c r="L51" s="38"/>
      <c r="M51" s="37"/>
      <c r="N51" s="37"/>
      <c r="O51" s="37"/>
      <c r="P51" s="37"/>
      <c r="Q51" s="37"/>
      <c r="R51" s="37"/>
      <c r="S51" s="38"/>
      <c r="T51" s="38"/>
    </row>
    <row r="52" spans="1:20" x14ac:dyDescent="0.2">
      <c r="I52" s="38"/>
      <c r="J52" s="38"/>
      <c r="K52" s="38"/>
      <c r="L52" s="38"/>
      <c r="M52" s="37"/>
      <c r="N52" s="37"/>
      <c r="O52" s="37"/>
      <c r="P52" s="37"/>
      <c r="Q52" s="37"/>
      <c r="R52" s="37"/>
      <c r="S52" s="38"/>
      <c r="T52" s="38"/>
    </row>
    <row r="53" spans="1:20" x14ac:dyDescent="0.2">
      <c r="I53" s="38"/>
      <c r="J53" s="38"/>
      <c r="K53" s="38"/>
      <c r="L53" s="38"/>
      <c r="M53" s="37"/>
      <c r="N53" s="37"/>
      <c r="O53" s="37"/>
      <c r="P53" s="37"/>
      <c r="Q53" s="37"/>
      <c r="R53" s="37"/>
      <c r="S53" s="38"/>
      <c r="T53" s="38"/>
    </row>
    <row r="54" spans="1:20" ht="24" customHeight="1" x14ac:dyDescent="0.2">
      <c r="I54" s="38"/>
      <c r="J54" s="38"/>
      <c r="K54" s="38"/>
      <c r="L54" s="38"/>
      <c r="M54" s="49"/>
      <c r="N54" s="49"/>
      <c r="O54" s="49"/>
      <c r="P54" s="49"/>
      <c r="Q54" s="49"/>
      <c r="R54" s="49"/>
      <c r="S54" s="38"/>
      <c r="T54" s="38"/>
    </row>
    <row r="55" spans="1:20" ht="9.75" customHeight="1" x14ac:dyDescent="0.2">
      <c r="I55" s="38"/>
      <c r="J55" s="38"/>
      <c r="K55" s="38"/>
      <c r="L55" s="38"/>
      <c r="M55" s="37"/>
      <c r="N55" s="37"/>
      <c r="O55" s="37"/>
      <c r="P55" s="37"/>
      <c r="Q55" s="37"/>
      <c r="R55" s="37"/>
      <c r="S55" s="38"/>
      <c r="T55" s="38"/>
    </row>
    <row r="56" spans="1:20" ht="25.5" customHeight="1" x14ac:dyDescent="0.2">
      <c r="I56" s="38"/>
      <c r="J56" s="38"/>
      <c r="K56" s="38"/>
      <c r="L56" s="38"/>
      <c r="M56" s="46"/>
      <c r="N56" s="46"/>
      <c r="O56" s="46"/>
      <c r="P56" s="46"/>
      <c r="Q56" s="46"/>
      <c r="R56" s="46"/>
      <c r="S56" s="38"/>
      <c r="T56" s="38"/>
    </row>
    <row r="57" spans="1:20" ht="9" customHeight="1" x14ac:dyDescent="0.2"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</row>
    <row r="58" spans="1:20" x14ac:dyDescent="0.2"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48"/>
      <c r="T58" s="48"/>
    </row>
    <row r="59" spans="1:20" s="8" customFormat="1" ht="13.5" customHeight="1" x14ac:dyDescent="0.2">
      <c r="A59" s="11"/>
      <c r="B59" s="11"/>
      <c r="C59" s="11"/>
      <c r="D59" s="11"/>
      <c r="E59" s="11"/>
      <c r="F59" s="11"/>
      <c r="G59" s="11"/>
      <c r="H59" s="11"/>
      <c r="I59" s="38"/>
      <c r="J59" s="38"/>
      <c r="K59" s="38"/>
      <c r="L59" s="38"/>
      <c r="M59" s="48"/>
      <c r="N59" s="48"/>
      <c r="O59" s="48"/>
      <c r="P59" s="48"/>
      <c r="Q59" s="48"/>
      <c r="R59" s="48"/>
      <c r="S59" s="38"/>
      <c r="T59" s="38"/>
    </row>
    <row r="60" spans="1:20" x14ac:dyDescent="0.2"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spans="1:20" ht="9.75" customHeight="1" x14ac:dyDescent="0.2"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spans="1:20" ht="9.75" customHeight="1" x14ac:dyDescent="0.2"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1:20" x14ac:dyDescent="0.2"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1:20" x14ac:dyDescent="0.2"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spans="9:20" ht="22.5" customHeight="1" x14ac:dyDescent="0.2"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9:20" ht="24.75" hidden="1" customHeight="1" x14ac:dyDescent="0.2"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spans="9:20" ht="24.75" customHeight="1" x14ac:dyDescent="0.2"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9:20" ht="5.25" customHeight="1" x14ac:dyDescent="0.2"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spans="9:20" x14ac:dyDescent="0.2"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spans="9:20" x14ac:dyDescent="0.2"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spans="9:20" ht="19.5" customHeight="1" x14ac:dyDescent="0.2"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spans="9:20" x14ac:dyDescent="0.2"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spans="9:20" ht="13.5" customHeight="1" x14ac:dyDescent="0.2"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</sheetData>
  <sheetProtection algorithmName="SHA-512" hashValue="hGO56aslWVuSvIU/zJKfzDYG3atf4xdo7jUIU7e9+9FnswyoGpyAiy2n3hv/2/A0umz8F8+c7BsLiVwyz0pqVg==" saltValue="nrnlM91ejMrrapAnRy3vkQ==" spinCount="100000" sheet="1" selectLockedCells="1"/>
  <mergeCells count="110">
    <mergeCell ref="F38:L38"/>
    <mergeCell ref="N38:T38"/>
    <mergeCell ref="AB25:AF29"/>
    <mergeCell ref="AB35:AE37"/>
    <mergeCell ref="AB11:AE12"/>
    <mergeCell ref="S15:T15"/>
    <mergeCell ref="Q15:R15"/>
    <mergeCell ref="K15:L15"/>
    <mergeCell ref="O15:P15"/>
    <mergeCell ref="M15:N15"/>
    <mergeCell ref="S14:T14"/>
    <mergeCell ref="Q34:R34"/>
    <mergeCell ref="S31:T31"/>
    <mergeCell ref="B35:P35"/>
    <mergeCell ref="A36:T36"/>
    <mergeCell ref="I15:J15"/>
    <mergeCell ref="B14:D14"/>
    <mergeCell ref="B25:D25"/>
    <mergeCell ref="K32:L32"/>
    <mergeCell ref="K31:L31"/>
    <mergeCell ref="O31:P31"/>
    <mergeCell ref="O32:P32"/>
    <mergeCell ref="Z22:AA24"/>
    <mergeCell ref="G14:H14"/>
    <mergeCell ref="E34:F34"/>
    <mergeCell ref="I33:J33"/>
    <mergeCell ref="E33:F33"/>
    <mergeCell ref="B34:D34"/>
    <mergeCell ref="B31:D31"/>
    <mergeCell ref="B24:D24"/>
    <mergeCell ref="B17:D17"/>
    <mergeCell ref="B19:D19"/>
    <mergeCell ref="B18:D18"/>
    <mergeCell ref="E15:F15"/>
    <mergeCell ref="A15:D15"/>
    <mergeCell ref="E14:F14"/>
    <mergeCell ref="G30:H30"/>
    <mergeCell ref="B29:D29"/>
    <mergeCell ref="B30:D30"/>
    <mergeCell ref="B28:D28"/>
    <mergeCell ref="B27:D27"/>
    <mergeCell ref="B26:D26"/>
    <mergeCell ref="A40:E40"/>
    <mergeCell ref="B22:D22"/>
    <mergeCell ref="B23:D23"/>
    <mergeCell ref="M33:N33"/>
    <mergeCell ref="A37:T37"/>
    <mergeCell ref="Q33:R33"/>
    <mergeCell ref="K33:L33"/>
    <mergeCell ref="G34:H34"/>
    <mergeCell ref="I34:J34"/>
    <mergeCell ref="K34:L34"/>
    <mergeCell ref="M34:N34"/>
    <mergeCell ref="S34:T34"/>
    <mergeCell ref="B33:D33"/>
    <mergeCell ref="S35:T35"/>
    <mergeCell ref="S33:T33"/>
    <mergeCell ref="O33:P33"/>
    <mergeCell ref="G33:H33"/>
    <mergeCell ref="Q35:R35"/>
    <mergeCell ref="O34:P34"/>
    <mergeCell ref="A39:B39"/>
    <mergeCell ref="B32:D32"/>
    <mergeCell ref="K30:L30"/>
    <mergeCell ref="O30:P30"/>
    <mergeCell ref="S30:T30"/>
    <mergeCell ref="A3:B3"/>
    <mergeCell ref="A4:C4"/>
    <mergeCell ref="E4:H4"/>
    <mergeCell ref="B13:D13"/>
    <mergeCell ref="E12:F12"/>
    <mergeCell ref="M12:N12"/>
    <mergeCell ref="E6:H6"/>
    <mergeCell ref="J3:K3"/>
    <mergeCell ref="E11:H11"/>
    <mergeCell ref="I13:J13"/>
    <mergeCell ref="J4:M4"/>
    <mergeCell ref="A6:D6"/>
    <mergeCell ref="B7:D7"/>
    <mergeCell ref="B8:D8"/>
    <mergeCell ref="B10:D10"/>
    <mergeCell ref="M11:P11"/>
    <mergeCell ref="B11:D11"/>
    <mergeCell ref="B12:D12"/>
    <mergeCell ref="E13:F13"/>
    <mergeCell ref="G12:H13"/>
    <mergeCell ref="S32:T32"/>
    <mergeCell ref="B21:D21"/>
    <mergeCell ref="B20:D20"/>
    <mergeCell ref="Q4:R4"/>
    <mergeCell ref="Q12:R12"/>
    <mergeCell ref="Q14:R14"/>
    <mergeCell ref="Q6:T6"/>
    <mergeCell ref="M6:P6"/>
    <mergeCell ref="I6:L6"/>
    <mergeCell ref="I11:L11"/>
    <mergeCell ref="Q11:T11"/>
    <mergeCell ref="Q13:R13"/>
    <mergeCell ref="O12:P13"/>
    <mergeCell ref="M13:N13"/>
    <mergeCell ref="M14:N14"/>
    <mergeCell ref="O14:P14"/>
    <mergeCell ref="K12:L13"/>
    <mergeCell ref="I12:J12"/>
    <mergeCell ref="S12:T13"/>
    <mergeCell ref="K14:L14"/>
    <mergeCell ref="I14:J14"/>
    <mergeCell ref="G15:H15"/>
    <mergeCell ref="G32:H32"/>
    <mergeCell ref="G31:H31"/>
  </mergeCells>
  <phoneticPr fontId="0" type="noConversion"/>
  <conditionalFormatting sqref="A7:A14 A24:A31">
    <cfRule type="expression" dxfId="87" priority="114" stopIfTrue="1">
      <formula>AND($Q$4&gt;0,Q$4&lt;DATE(1946,8,1),#REF!=1)</formula>
    </cfRule>
  </conditionalFormatting>
  <conditionalFormatting sqref="A16:A17">
    <cfRule type="expression" dxfId="86" priority="115" stopIfTrue="1">
      <formula>AND($Q$4&gt;0,Q$4&lt;DATE(1946,8,1),#REF!=1)</formula>
    </cfRule>
  </conditionalFormatting>
  <conditionalFormatting sqref="A36">
    <cfRule type="expression" dxfId="85" priority="125" stopIfTrue="1">
      <formula>"wenn(Formular!$Q$4&lt;DATUM(1946;8;1);Formeln!$B$59=WAHR)"</formula>
    </cfRule>
  </conditionalFormatting>
  <conditionalFormatting sqref="B7:B14 C9 B24:B31">
    <cfRule type="expression" dxfId="84" priority="124" stopIfTrue="1">
      <formula>AND(#REF!&gt;1,#REF!&gt;0)</formula>
    </cfRule>
  </conditionalFormatting>
  <conditionalFormatting sqref="E6 I6 M6 Q6">
    <cfRule type="expression" dxfId="83" priority="151" stopIfTrue="1">
      <formula>AND(#REF!&gt;1,#REF!&gt;0)</formula>
    </cfRule>
  </conditionalFormatting>
  <conditionalFormatting sqref="E18">
    <cfRule type="expression" dxfId="82" priority="160" stopIfTrue="1">
      <formula>E19&lt;&gt;0</formula>
    </cfRule>
  </conditionalFormatting>
  <conditionalFormatting sqref="E19">
    <cfRule type="expression" dxfId="81" priority="159" stopIfTrue="1">
      <formula>E18&lt;&gt;0</formula>
    </cfRule>
  </conditionalFormatting>
  <conditionalFormatting sqref="E22">
    <cfRule type="expression" dxfId="80" priority="102" stopIfTrue="1">
      <formula>$E$19&lt;&gt;0</formula>
    </cfRule>
    <cfRule type="expression" dxfId="79" priority="127" stopIfTrue="1">
      <formula>$E$23&lt;&gt;0</formula>
    </cfRule>
  </conditionalFormatting>
  <conditionalFormatting sqref="E26">
    <cfRule type="expression" dxfId="78" priority="19">
      <formula>$E$26="s. Notiz Feld AB"</formula>
    </cfRule>
  </conditionalFormatting>
  <conditionalFormatting sqref="E12:F14">
    <cfRule type="expression" dxfId="77" priority="74">
      <formula>$U$7&gt;2</formula>
    </cfRule>
  </conditionalFormatting>
  <conditionalFormatting sqref="E13:F13">
    <cfRule type="expression" dxfId="76" priority="108" stopIfTrue="1">
      <formula>$Q$4&gt;=DATE(1946,8,1)</formula>
    </cfRule>
    <cfRule type="expression" dxfId="75" priority="109" stopIfTrue="1">
      <formula>$X$7&gt;2</formula>
    </cfRule>
  </conditionalFormatting>
  <conditionalFormatting sqref="E23:F23 I23:J23 M23:N23 Q23:R23">
    <cfRule type="expression" dxfId="74" priority="126" stopIfTrue="1">
      <formula>E22&lt;&gt;0</formula>
    </cfRule>
  </conditionalFormatting>
  <conditionalFormatting sqref="E27:F27">
    <cfRule type="expression" dxfId="73" priority="26">
      <formula>$E$27="s. Notiz in Zelle AB"</formula>
    </cfRule>
  </conditionalFormatting>
  <conditionalFormatting sqref="F12 I12:J12 I14:J14">
    <cfRule type="expression" dxfId="72" priority="165" stopIfTrue="1">
      <formula>$V$7&gt;2</formula>
    </cfRule>
  </conditionalFormatting>
  <conditionalFormatting sqref="F18 I18:J18 M18:N18 Q18:R18">
    <cfRule type="expression" dxfId="71" priority="161" stopIfTrue="1">
      <formula>F19&lt;&gt;0</formula>
    </cfRule>
  </conditionalFormatting>
  <conditionalFormatting sqref="F19">
    <cfRule type="expression" dxfId="70" priority="152" stopIfTrue="1">
      <formula>($F$18&lt;&gt;0)</formula>
    </cfRule>
  </conditionalFormatting>
  <conditionalFormatting sqref="F22">
    <cfRule type="expression" dxfId="69" priority="101" stopIfTrue="1">
      <formula>$F$19&lt;&gt;0</formula>
    </cfRule>
    <cfRule type="expression" dxfId="68" priority="128" stopIfTrue="1">
      <formula>$F$23&lt;&gt;0</formula>
    </cfRule>
  </conditionalFormatting>
  <conditionalFormatting sqref="F26">
    <cfRule type="expression" dxfId="67" priority="18">
      <formula>$F$26="s. Notiz Feld AB"</formula>
    </cfRule>
  </conditionalFormatting>
  <conditionalFormatting sqref="G28:G31 H29">
    <cfRule type="expression" dxfId="66" priority="71" stopIfTrue="1">
      <formula>AND(#REF!&gt;1,#REF!&gt;0)</formula>
    </cfRule>
  </conditionalFormatting>
  <conditionalFormatting sqref="G7:H9 O25:P26 S25:S26 K28:L29 K28:K31 O28:O31 S28:S31">
    <cfRule type="expression" dxfId="65" priority="116" stopIfTrue="1">
      <formula>AND(#REF!&gt;1,#REF!&gt;0)</formula>
    </cfRule>
  </conditionalFormatting>
  <conditionalFormatting sqref="G24:H24">
    <cfRule type="expression" dxfId="64" priority="47" stopIfTrue="1">
      <formula>AND(#REF!&gt;1,#REF!&gt;0)</formula>
    </cfRule>
  </conditionalFormatting>
  <conditionalFormatting sqref="G33:H33">
    <cfRule type="cellIs" dxfId="63" priority="70" stopIfTrue="1" operator="equal">
      <formula>"s. Fussnote 2"</formula>
    </cfRule>
  </conditionalFormatting>
  <conditionalFormatting sqref="I19">
    <cfRule type="expression" dxfId="62" priority="154" stopIfTrue="1">
      <formula>$I$18&lt;&gt;0</formula>
    </cfRule>
  </conditionalFormatting>
  <conditionalFormatting sqref="I22">
    <cfRule type="expression" dxfId="61" priority="129" stopIfTrue="1">
      <formula>$I$23&lt;&gt;0</formula>
    </cfRule>
    <cfRule type="expression" dxfId="60" priority="10">
      <formula>$I$19&gt;0</formula>
    </cfRule>
  </conditionalFormatting>
  <conditionalFormatting sqref="I26">
    <cfRule type="expression" dxfId="59" priority="16">
      <formula>$I$26="s. Notiz Feld AB"</formula>
    </cfRule>
  </conditionalFormatting>
  <conditionalFormatting sqref="I13:J13">
    <cfRule type="expression" dxfId="58" priority="106" stopIfTrue="1">
      <formula>$Q$4&gt;=DATE(1946,8,1)</formula>
    </cfRule>
    <cfRule type="expression" dxfId="57" priority="107" stopIfTrue="1">
      <formula>$X$7&gt;2</formula>
    </cfRule>
  </conditionalFormatting>
  <conditionalFormatting sqref="I27:J27">
    <cfRule type="expression" dxfId="56" priority="27">
      <formula>$I$27="s. Notiz in Zelle AB"</formula>
    </cfRule>
  </conditionalFormatting>
  <conditionalFormatting sqref="J19">
    <cfRule type="expression" dxfId="55" priority="153" stopIfTrue="1">
      <formula>$J$18&lt;&gt;0</formula>
    </cfRule>
  </conditionalFormatting>
  <conditionalFormatting sqref="J22">
    <cfRule type="expression" dxfId="54" priority="130" stopIfTrue="1">
      <formula>$J$23&lt;&gt;0</formula>
    </cfRule>
    <cfRule type="expression" dxfId="53" priority="9">
      <formula>$J$19&gt;0</formula>
    </cfRule>
  </conditionalFormatting>
  <conditionalFormatting sqref="J26">
    <cfRule type="expression" dxfId="52" priority="15">
      <formula>$J$26="s. Notiz Feld AB"</formula>
    </cfRule>
  </conditionalFormatting>
  <conditionalFormatting sqref="K24:L24">
    <cfRule type="expression" dxfId="51" priority="24" stopIfTrue="1">
      <formula>AND(#REF!&gt;1,#REF!&gt;0)</formula>
    </cfRule>
  </conditionalFormatting>
  <conditionalFormatting sqref="K26:L26 G26:H29 G30">
    <cfRule type="expression" dxfId="50" priority="39" stopIfTrue="1">
      <formula>AND(#REF!&gt;1,#REF!&gt;0)</formula>
    </cfRule>
  </conditionalFormatting>
  <conditionalFormatting sqref="K27:L27">
    <cfRule type="expression" dxfId="49" priority="20" stopIfTrue="1">
      <formula>AND(#REF!&gt;1,#REF!&gt;0)</formula>
    </cfRule>
  </conditionalFormatting>
  <conditionalFormatting sqref="K33:L33">
    <cfRule type="cellIs" dxfId="48" priority="17" stopIfTrue="1" operator="equal">
      <formula>"s. Fussnote 2"</formula>
    </cfRule>
  </conditionalFormatting>
  <conditionalFormatting sqref="M19">
    <cfRule type="expression" dxfId="47" priority="155" stopIfTrue="1">
      <formula>$M$18&lt;&gt;0</formula>
    </cfRule>
  </conditionalFormatting>
  <conditionalFormatting sqref="M22">
    <cfRule type="expression" dxfId="46" priority="131">
      <formula>$M$23&lt;&gt;0</formula>
    </cfRule>
    <cfRule type="expression" dxfId="45" priority="8" stopIfTrue="1">
      <formula>$M$19&gt;0</formula>
    </cfRule>
  </conditionalFormatting>
  <conditionalFormatting sqref="M26">
    <cfRule type="expression" dxfId="44" priority="14">
      <formula>$M$26="s. Notiz Feld AB"</formula>
    </cfRule>
  </conditionalFormatting>
  <conditionalFormatting sqref="M12:N12 M14:N14">
    <cfRule type="expression" dxfId="43" priority="172" stopIfTrue="1">
      <formula>$W$7&gt;2</formula>
    </cfRule>
  </conditionalFormatting>
  <conditionalFormatting sqref="M13:N13">
    <cfRule type="expression" dxfId="42" priority="113" stopIfTrue="1">
      <formula>$X$7&gt;2</formula>
    </cfRule>
    <cfRule type="expression" dxfId="41" priority="112" stopIfTrue="1">
      <formula>$Q$4&gt;=DATE(1946,8,1)</formula>
    </cfRule>
  </conditionalFormatting>
  <conditionalFormatting sqref="M24:N26 K7:N9 N10 M10:M11 M31:N31">
    <cfRule type="expression" dxfId="40" priority="117" stopIfTrue="1">
      <formula>AND($Q$4&gt;0,$Q$4&lt;DATE(1946,8,1),#REF!=1)</formula>
    </cfRule>
  </conditionalFormatting>
  <conditionalFormatting sqref="M27:N27">
    <cfRule type="expression" dxfId="39" priority="4">
      <formula>$E$27="s. Notiz in Zelle AB"</formula>
    </cfRule>
  </conditionalFormatting>
  <conditionalFormatting sqref="N19">
    <cfRule type="expression" dxfId="38" priority="156" stopIfTrue="1">
      <formula>$N$18&lt;&gt;0</formula>
    </cfRule>
  </conditionalFormatting>
  <conditionalFormatting sqref="N22">
    <cfRule type="expression" dxfId="37" priority="7" stopIfTrue="1">
      <formula>$N$19&gt;0</formula>
    </cfRule>
    <cfRule type="expression" dxfId="36" priority="132">
      <formula>$N$23&lt;&gt;0</formula>
    </cfRule>
  </conditionalFormatting>
  <conditionalFormatting sqref="N26">
    <cfRule type="expression" dxfId="35" priority="13">
      <formula>$N$26="s. Notiz Feld AB"</formula>
    </cfRule>
  </conditionalFormatting>
  <conditionalFormatting sqref="O7:P10">
    <cfRule type="expression" dxfId="34" priority="139" stopIfTrue="1">
      <formula>AND($Q$4&gt;0,$Q$4&lt;DATE(1946,8,1),#REF!=1)</formula>
    </cfRule>
  </conditionalFormatting>
  <conditionalFormatting sqref="O24:P24">
    <cfRule type="expression" dxfId="33" priority="94" stopIfTrue="1">
      <formula>AND(#REF!&gt;1,#REF!&gt;0)</formula>
    </cfRule>
  </conditionalFormatting>
  <conditionalFormatting sqref="O27:P27">
    <cfRule type="expression" dxfId="32" priority="5" stopIfTrue="1">
      <formula>AND(#REF!&gt;1,#REF!&gt;0)</formula>
    </cfRule>
  </conditionalFormatting>
  <conditionalFormatting sqref="O33:P33">
    <cfRule type="cellIs" dxfId="31" priority="97" stopIfTrue="1" operator="equal">
      <formula>"s. Fussnote 2"</formula>
    </cfRule>
  </conditionalFormatting>
  <conditionalFormatting sqref="Q8">
    <cfRule type="expression" dxfId="30" priority="143" stopIfTrue="1">
      <formula>AND(#REF!&gt;1,#REF!&gt;0)</formula>
    </cfRule>
  </conditionalFormatting>
  <conditionalFormatting sqref="Q10">
    <cfRule type="expression" dxfId="29" priority="137" stopIfTrue="1">
      <formula>AND(#REF!&gt;1,#REF!&gt;0)</formula>
    </cfRule>
  </conditionalFormatting>
  <conditionalFormatting sqref="Q11">
    <cfRule type="expression" dxfId="28" priority="140" stopIfTrue="1">
      <formula>AND(#REF!&gt;1,#REF!&gt;0)</formula>
    </cfRule>
  </conditionalFormatting>
  <conditionalFormatting sqref="Q19">
    <cfRule type="expression" dxfId="27" priority="157" stopIfTrue="1">
      <formula>$Q$18&lt;&gt;0</formula>
    </cfRule>
  </conditionalFormatting>
  <conditionalFormatting sqref="Q22">
    <cfRule type="expression" dxfId="26" priority="133" stopIfTrue="1">
      <formula>$Q$23&lt;&gt;0</formula>
    </cfRule>
    <cfRule type="expression" dxfId="25" priority="6">
      <formula>$Q$19&gt;0</formula>
    </cfRule>
  </conditionalFormatting>
  <conditionalFormatting sqref="Q24">
    <cfRule type="expression" dxfId="24" priority="122" stopIfTrue="1">
      <formula>AND(#REF!&gt;1,#REF!&gt;0)</formula>
    </cfRule>
  </conditionalFormatting>
  <conditionalFormatting sqref="Q25:Q26">
    <cfRule type="expression" dxfId="23" priority="120" stopIfTrue="1">
      <formula>AND(#REF!&gt;1,#REF!&gt;0)</formula>
    </cfRule>
  </conditionalFormatting>
  <conditionalFormatting sqref="Q26">
    <cfRule type="expression" dxfId="22" priority="12">
      <formula>$Q$26="s. Notiz Feld AB"</formula>
    </cfRule>
  </conditionalFormatting>
  <conditionalFormatting sqref="Q31">
    <cfRule type="expression" dxfId="21" priority="118" stopIfTrue="1">
      <formula>AND(#REF!&gt;1,#REF!&gt;0)</formula>
    </cfRule>
  </conditionalFormatting>
  <conditionalFormatting sqref="Q12:R14">
    <cfRule type="expression" dxfId="20" priority="105" stopIfTrue="1">
      <formula>$X$7&gt;2</formula>
    </cfRule>
  </conditionalFormatting>
  <conditionalFormatting sqref="Q13:R13">
    <cfRule type="expression" dxfId="19" priority="104" stopIfTrue="1">
      <formula>$Q$4&gt;=DATE(1946,8,1)</formula>
    </cfRule>
  </conditionalFormatting>
  <conditionalFormatting sqref="Q27:R27">
    <cfRule type="expression" dxfId="18" priority="2">
      <formula>$E$27="s. Notiz in Zelle AB"</formula>
    </cfRule>
  </conditionalFormatting>
  <conditionalFormatting sqref="Q7:T7">
    <cfRule type="expression" dxfId="17" priority="149" stopIfTrue="1">
      <formula>AND(#REF!&gt;1,#REF!&gt;0)</formula>
    </cfRule>
  </conditionalFormatting>
  <conditionalFormatting sqref="Q9:T9">
    <cfRule type="expression" dxfId="16" priority="145" stopIfTrue="1">
      <formula>AND(#REF!&gt;1,#REF!&gt;0)</formula>
    </cfRule>
  </conditionalFormatting>
  <conditionalFormatting sqref="R8">
    <cfRule type="expression" dxfId="15" priority="144" stopIfTrue="1">
      <formula>AND(#REF!&gt;1,#REF!&gt;0)</formula>
    </cfRule>
  </conditionalFormatting>
  <conditionalFormatting sqref="R10">
    <cfRule type="expression" dxfId="14" priority="138" stopIfTrue="1">
      <formula>AND(#REF!&gt;1,#REF!&gt;0)</formula>
    </cfRule>
  </conditionalFormatting>
  <conditionalFormatting sqref="R19">
    <cfRule type="expression" dxfId="13" priority="158" stopIfTrue="1">
      <formula>$R$18&lt;&gt;0</formula>
    </cfRule>
  </conditionalFormatting>
  <conditionalFormatting sqref="R22">
    <cfRule type="expression" dxfId="12" priority="1">
      <formula>$R$19&gt;0</formula>
    </cfRule>
    <cfRule type="expression" dxfId="11" priority="134" stopIfTrue="1">
      <formula>$R$23&lt;&gt;0</formula>
    </cfRule>
  </conditionalFormatting>
  <conditionalFormatting sqref="R24">
    <cfRule type="expression" dxfId="10" priority="123" stopIfTrue="1">
      <formula>AND(#REF!&gt;1,#REF!&gt;0)</formula>
    </cfRule>
  </conditionalFormatting>
  <conditionalFormatting sqref="R25:R26">
    <cfRule type="expression" dxfId="9" priority="121" stopIfTrue="1">
      <formula>AND(#REF!&gt;1,#REF!&gt;0)</formula>
    </cfRule>
  </conditionalFormatting>
  <conditionalFormatting sqref="R26">
    <cfRule type="expression" dxfId="8" priority="11">
      <formula>$R$26="s. Notiz Feld AB"</formula>
    </cfRule>
  </conditionalFormatting>
  <conditionalFormatting sqref="R31">
    <cfRule type="expression" dxfId="7" priority="119" stopIfTrue="1">
      <formula>AND(#REF!&gt;1,#REF!&gt;0)</formula>
    </cfRule>
  </conditionalFormatting>
  <conditionalFormatting sqref="S8">
    <cfRule type="expression" dxfId="6" priority="141" stopIfTrue="1">
      <formula>AND(#REF!&gt;1,#REF!&gt;0)</formula>
    </cfRule>
  </conditionalFormatting>
  <conditionalFormatting sqref="S10">
    <cfRule type="expression" dxfId="5" priority="135" stopIfTrue="1">
      <formula>AND(#REF!&gt;1,#REF!&gt;0)</formula>
    </cfRule>
  </conditionalFormatting>
  <conditionalFormatting sqref="S24:T24">
    <cfRule type="expression" dxfId="4" priority="50" stopIfTrue="1">
      <formula>AND(#REF!&gt;1,#REF!&gt;0)</formula>
    </cfRule>
  </conditionalFormatting>
  <conditionalFormatting sqref="S27:T27">
    <cfRule type="expression" dxfId="3" priority="3" stopIfTrue="1">
      <formula>AND(#REF!&gt;1,#REF!&gt;0)</formula>
    </cfRule>
  </conditionalFormatting>
  <conditionalFormatting sqref="S33:T33">
    <cfRule type="cellIs" dxfId="2" priority="95" stopIfTrue="1" operator="equal">
      <formula>"s. Fussnote 2"</formula>
    </cfRule>
  </conditionalFormatting>
  <conditionalFormatting sqref="T8">
    <cfRule type="expression" dxfId="1" priority="142" stopIfTrue="1">
      <formula>AND(#REF!&gt;1,#REF!&gt;0)</formula>
    </cfRule>
  </conditionalFormatting>
  <conditionalFormatting sqref="T10">
    <cfRule type="expression" dxfId="0" priority="136" stopIfTrue="1">
      <formula>AND(#REF!&gt;1,#REF!&gt;0)</formula>
    </cfRule>
  </conditionalFormatting>
  <pageMargins left="0.23622047244094491" right="0.23622047244094491" top="0.35433070866141736" bottom="0.15748031496062992" header="0.31496062992125984" footer="0.31496062992125984"/>
  <pageSetup paperSize="9" orientation="landscape" r:id="rId1"/>
  <headerFooter alignWithMargins="0"/>
  <ignoredErrors>
    <ignoredError sqref="I20:J20 E20:F20 Q20:R20 M20:N20 E21:F21 I21:J21 M21:N21 Q21:R21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locked="0" defaultSize="0" autoFill="0" autoLine="0" autoPict="0">
                <anchor moveWithCells="1">
                  <from>
                    <xdr:col>4</xdr:col>
                    <xdr:colOff>304800</xdr:colOff>
                    <xdr:row>24</xdr:row>
                    <xdr:rowOff>9525</xdr:rowOff>
                  </from>
                  <to>
                    <xdr:col>5</xdr:col>
                    <xdr:colOff>180975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Drop Down 13">
              <controlPr locked="0" defaultSize="0" autoLine="0" autoPict="0">
                <anchor moveWithCells="1">
                  <from>
                    <xdr:col>4</xdr:col>
                    <xdr:colOff>9525</xdr:colOff>
                    <xdr:row>6</xdr:row>
                    <xdr:rowOff>0</xdr:rowOff>
                  </from>
                  <to>
                    <xdr:col>7</xdr:col>
                    <xdr:colOff>371475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Drop Down 14">
              <controlPr locked="0" defaultSize="0" autoLine="0" autoPict="0">
                <anchor moveWithCells="1">
                  <from>
                    <xdr:col>4</xdr:col>
                    <xdr:colOff>9525</xdr:colOff>
                    <xdr:row>6</xdr:row>
                    <xdr:rowOff>200025</xdr:rowOff>
                  </from>
                  <to>
                    <xdr:col>7</xdr:col>
                    <xdr:colOff>371475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7" name="Drop Down 20">
              <controlPr locked="0" defaultSize="0" autoLine="0" autoPict="0">
                <anchor moveWithCells="1">
                  <from>
                    <xdr:col>8</xdr:col>
                    <xdr:colOff>9525</xdr:colOff>
                    <xdr:row>6</xdr:row>
                    <xdr:rowOff>9525</xdr:rowOff>
                  </from>
                  <to>
                    <xdr:col>12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8" name="Drop Down 21">
              <controlPr locked="0" defaultSize="0" autoLine="0" autoPict="0">
                <anchor moveWithCells="1">
                  <from>
                    <xdr:col>12</xdr:col>
                    <xdr:colOff>9525</xdr:colOff>
                    <xdr:row>6</xdr:row>
                    <xdr:rowOff>9525</xdr:rowOff>
                  </from>
                  <to>
                    <xdr:col>16</xdr:col>
                    <xdr:colOff>19050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" name="Drop Down 22">
              <controlPr locked="0" defaultSize="0" autoLine="0" autoPict="0">
                <anchor moveWithCells="1">
                  <from>
                    <xdr:col>16</xdr:col>
                    <xdr:colOff>9525</xdr:colOff>
                    <xdr:row>5</xdr:row>
                    <xdr:rowOff>209550</xdr:rowOff>
                  </from>
                  <to>
                    <xdr:col>20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" name="Drop Down 23">
              <controlPr locked="0" defaultSize="0" autoLine="0" autoPict="0">
                <anchor moveWithCells="1">
                  <from>
                    <xdr:col>8</xdr:col>
                    <xdr:colOff>9525</xdr:colOff>
                    <xdr:row>7</xdr:row>
                    <xdr:rowOff>0</xdr:rowOff>
                  </from>
                  <to>
                    <xdr:col>12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1" name="Drop Down 24">
              <controlPr locked="0" defaultSize="0" autoLine="0" autoPict="0">
                <anchor moveWithCells="1">
                  <from>
                    <xdr:col>12</xdr:col>
                    <xdr:colOff>9525</xdr:colOff>
                    <xdr:row>7</xdr:row>
                    <xdr:rowOff>0</xdr:rowOff>
                  </from>
                  <to>
                    <xdr:col>16</xdr:col>
                    <xdr:colOff>9525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2" name="Drop Down 25">
              <controlPr locked="0" defaultSize="0" autoLine="0" autoPict="0">
                <anchor moveWithCells="1">
                  <from>
                    <xdr:col>16</xdr:col>
                    <xdr:colOff>9525</xdr:colOff>
                    <xdr:row>6</xdr:row>
                    <xdr:rowOff>200025</xdr:rowOff>
                  </from>
                  <to>
                    <xdr:col>19</xdr:col>
                    <xdr:colOff>409575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3" name="Check Box 26">
              <controlPr locked="0" defaultSize="0" autoFill="0" autoLine="0" autoPict="0">
                <anchor moveWithCells="1">
                  <from>
                    <xdr:col>8</xdr:col>
                    <xdr:colOff>238125</xdr:colOff>
                    <xdr:row>24</xdr:row>
                    <xdr:rowOff>9525</xdr:rowOff>
                  </from>
                  <to>
                    <xdr:col>9</xdr:col>
                    <xdr:colOff>133350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4" name="Check Box 27">
              <controlPr locked="0" defaultSize="0" autoFill="0" autoLine="0" autoPict="0">
                <anchor moveWithCells="1">
                  <from>
                    <xdr:col>12</xdr:col>
                    <xdr:colOff>209550</xdr:colOff>
                    <xdr:row>24</xdr:row>
                    <xdr:rowOff>9525</xdr:rowOff>
                  </from>
                  <to>
                    <xdr:col>13</xdr:col>
                    <xdr:colOff>104775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5" name="Check Box 28">
              <controlPr locked="0" defaultSize="0" autoFill="0" autoLine="0" autoPict="0">
                <anchor moveWithCells="1">
                  <from>
                    <xdr:col>16</xdr:col>
                    <xdr:colOff>247650</xdr:colOff>
                    <xdr:row>24</xdr:row>
                    <xdr:rowOff>9525</xdr:rowOff>
                  </from>
                  <to>
                    <xdr:col>17</xdr:col>
                    <xdr:colOff>152400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6" name="Drop Down 37">
              <controlPr locked="0" defaultSize="0" autoLine="0" autoPict="0">
                <anchor moveWithCells="1">
                  <from>
                    <xdr:col>4</xdr:col>
                    <xdr:colOff>9525</xdr:colOff>
                    <xdr:row>8</xdr:row>
                    <xdr:rowOff>0</xdr:rowOff>
                  </from>
                  <to>
                    <xdr:col>7</xdr:col>
                    <xdr:colOff>390525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7" name="Drop Down 38">
              <controlPr locked="0" defaultSize="0" autoLine="0" autoPict="0">
                <anchor moveWithCells="1">
                  <from>
                    <xdr:col>8</xdr:col>
                    <xdr:colOff>9525</xdr:colOff>
                    <xdr:row>8</xdr:row>
                    <xdr:rowOff>0</xdr:rowOff>
                  </from>
                  <to>
                    <xdr:col>12</xdr:col>
                    <xdr:colOff>9525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8" name="Drop Down 39">
              <controlPr locked="0" defaultSize="0" autoLine="0" autoPict="0">
                <anchor moveWithCells="1">
                  <from>
                    <xdr:col>12</xdr:col>
                    <xdr:colOff>9525</xdr:colOff>
                    <xdr:row>8</xdr:row>
                    <xdr:rowOff>0</xdr:rowOff>
                  </from>
                  <to>
                    <xdr:col>16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9" name="Drop Down 40">
              <controlPr locked="0" defaultSize="0" autoLine="0" autoPict="0">
                <anchor moveWithCells="1">
                  <from>
                    <xdr:col>16</xdr:col>
                    <xdr:colOff>9525</xdr:colOff>
                    <xdr:row>8</xdr:row>
                    <xdr:rowOff>0</xdr:rowOff>
                  </from>
                  <to>
                    <xdr:col>19</xdr:col>
                    <xdr:colOff>409575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indexed="10"/>
  </sheetPr>
  <dimension ref="A1:M174"/>
  <sheetViews>
    <sheetView workbookViewId="0">
      <selection activeCell="A30" sqref="A30"/>
    </sheetView>
  </sheetViews>
  <sheetFormatPr baseColWidth="10" defaultColWidth="11.42578125" defaultRowHeight="11.25" x14ac:dyDescent="0.2"/>
  <cols>
    <col min="1" max="1" width="8.140625" style="51" customWidth="1"/>
    <col min="2" max="2" width="52.7109375" style="51" customWidth="1"/>
    <col min="3" max="10" width="10.7109375" style="51" customWidth="1"/>
    <col min="11" max="11" width="9.5703125" style="51" customWidth="1"/>
    <col min="12" max="12" width="10" style="51" customWidth="1"/>
    <col min="13" max="13" width="9.28515625" style="51" customWidth="1"/>
    <col min="14" max="14" width="9.85546875" style="51" customWidth="1"/>
    <col min="15" max="15" width="9.42578125" style="51" customWidth="1"/>
    <col min="16" max="16" width="9.85546875" style="51" customWidth="1"/>
    <col min="17" max="17" width="9.28515625" style="51" customWidth="1"/>
    <col min="18" max="18" width="10.140625" style="51" customWidth="1"/>
    <col min="19" max="16384" width="11.42578125" style="51"/>
  </cols>
  <sheetData>
    <row r="1" spans="1:10" ht="18.75" customHeight="1" x14ac:dyDescent="0.2">
      <c r="A1" s="105" t="str">
        <f>Formular!A1</f>
        <v>Individuelle Pensenbuchhaltung und Altersentlastungskonto (IPB-/AE-Konto)</v>
      </c>
      <c r="B1" s="106"/>
      <c r="C1" s="107"/>
      <c r="D1" s="107"/>
      <c r="E1" s="107"/>
      <c r="F1" s="107"/>
      <c r="G1" s="107"/>
      <c r="H1" s="107"/>
      <c r="I1" s="107"/>
      <c r="J1" s="107"/>
    </row>
    <row r="3" spans="1:10" x14ac:dyDescent="0.2">
      <c r="A3" s="432" t="s">
        <v>78</v>
      </c>
      <c r="B3" s="432"/>
      <c r="C3" s="432"/>
      <c r="D3" s="52"/>
      <c r="E3" s="52"/>
      <c r="F3" s="52"/>
    </row>
    <row r="5" spans="1:10" x14ac:dyDescent="0.2">
      <c r="A5" s="422" t="s">
        <v>0</v>
      </c>
      <c r="B5" s="422"/>
      <c r="C5" s="53"/>
      <c r="D5" s="53" t="s">
        <v>50</v>
      </c>
      <c r="F5" s="422" t="s">
        <v>2</v>
      </c>
      <c r="G5" s="422"/>
      <c r="H5" s="422"/>
      <c r="J5" s="54" t="s">
        <v>3</v>
      </c>
    </row>
    <row r="6" spans="1:10" ht="11.25" customHeight="1" x14ac:dyDescent="0.2">
      <c r="A6" s="421" t="str">
        <f>IF(Formular!$A$4=0,"",Formular!$A$4)</f>
        <v xml:space="preserve"> </v>
      </c>
      <c r="B6" s="421"/>
      <c r="C6" s="55"/>
      <c r="D6" s="56" t="str">
        <f>IF(Formular!$E$4=0,"",Formular!$E$4)</f>
        <v/>
      </c>
      <c r="F6" s="423" t="str">
        <f>IF(Formular!$J$4=0,"",Formular!$J$4)</f>
        <v/>
      </c>
      <c r="G6" s="423"/>
      <c r="H6" s="423"/>
      <c r="J6" s="56" t="str">
        <f>IF(Formular!$Q$4=0,"",Formular!$Q$4)</f>
        <v/>
      </c>
    </row>
    <row r="7" spans="1:10" ht="12" thickBot="1" x14ac:dyDescent="0.25">
      <c r="C7" s="50"/>
      <c r="D7" s="50"/>
      <c r="E7" s="50"/>
      <c r="F7" s="50"/>
      <c r="G7" s="50"/>
    </row>
    <row r="8" spans="1:10" ht="12.75" customHeight="1" x14ac:dyDescent="0.2">
      <c r="A8" s="426" t="s">
        <v>76</v>
      </c>
      <c r="B8" s="427"/>
      <c r="C8" s="433" t="str">
        <f>Formular!E6</f>
        <v>Teilanstellung Nr. 1</v>
      </c>
      <c r="D8" s="434"/>
      <c r="E8" s="433" t="str">
        <f>Formular!I6</f>
        <v>Teilanstellung Nr. 2</v>
      </c>
      <c r="F8" s="434"/>
      <c r="G8" s="433" t="str">
        <f>Formular!M6</f>
        <v>Teilanstellung Nr. 3</v>
      </c>
      <c r="H8" s="434"/>
      <c r="I8" s="433" t="str">
        <f>Formular!Q6</f>
        <v>Teilanstellung Nr. 4</v>
      </c>
      <c r="J8" s="434"/>
    </row>
    <row r="9" spans="1:10" ht="12.75" customHeight="1" x14ac:dyDescent="0.2">
      <c r="A9" s="435" t="s">
        <v>41</v>
      </c>
      <c r="B9" s="436"/>
      <c r="C9" s="424" t="str">
        <f>VLOOKUP(Formeln!B46,Formeln!$A$11:$B$15,2)</f>
        <v>Leer</v>
      </c>
      <c r="D9" s="425"/>
      <c r="E9" s="424" t="str">
        <f>VLOOKUP(Formeln!D46,Formeln!$A$11:$B$15,2)</f>
        <v>Leer</v>
      </c>
      <c r="F9" s="425"/>
      <c r="G9" s="424" t="str">
        <f>VLOOKUP(Formeln!F46,Formeln!$A$11:$B$15,2)</f>
        <v>Leer</v>
      </c>
      <c r="H9" s="425"/>
      <c r="I9" s="424" t="str">
        <f>VLOOKUP(Formeln!H46,Formeln!$A$11:$B$15,2)</f>
        <v>Leer</v>
      </c>
      <c r="J9" s="425"/>
    </row>
    <row r="10" spans="1:10" ht="12.75" customHeight="1" x14ac:dyDescent="0.2">
      <c r="A10" s="435" t="s">
        <v>43</v>
      </c>
      <c r="B10" s="436"/>
      <c r="C10" s="424" t="str">
        <f>VLOOKUP(Formeln!B49,Formeln!$A$20:$B$24,2)</f>
        <v>Leer</v>
      </c>
      <c r="D10" s="425"/>
      <c r="E10" s="424" t="str">
        <f>VLOOKUP(Formeln!D49,Formeln!$A$20:$B$24,2)</f>
        <v>Leer</v>
      </c>
      <c r="F10" s="425"/>
      <c r="G10" s="424" t="str">
        <f>VLOOKUP(Formeln!F49,Formeln!$A$20:$B$24,2)</f>
        <v>Leer</v>
      </c>
      <c r="H10" s="425"/>
      <c r="I10" s="424" t="str">
        <f>VLOOKUP(Formeln!H49,Formeln!$A$20:$B$24,2)</f>
        <v>Leer</v>
      </c>
      <c r="J10" s="425"/>
    </row>
    <row r="11" spans="1:10" ht="12.75" customHeight="1" thickBot="1" x14ac:dyDescent="0.25">
      <c r="A11" s="437" t="s">
        <v>51</v>
      </c>
      <c r="B11" s="438"/>
      <c r="C11" s="419" t="str">
        <f>IF(Formular!E11=0," ",Formular!E11)</f>
        <v xml:space="preserve"> </v>
      </c>
      <c r="D11" s="420"/>
      <c r="E11" s="419" t="str">
        <f>IF(Formular!I11=0," ",Formular!I11)</f>
        <v xml:space="preserve"> </v>
      </c>
      <c r="F11" s="420"/>
      <c r="G11" s="419" t="str">
        <f>IF(Formular!M11=0," ",Formular!M11)</f>
        <v xml:space="preserve"> </v>
      </c>
      <c r="H11" s="420"/>
      <c r="I11" s="419" t="str">
        <f>IF(Formular!Q11=0," ",Formular!Q11)</f>
        <v xml:space="preserve"> </v>
      </c>
      <c r="J11" s="420"/>
    </row>
    <row r="12" spans="1:10" ht="15" customHeight="1" thickBot="1" x14ac:dyDescent="0.25">
      <c r="A12" s="57" t="s">
        <v>24</v>
      </c>
      <c r="B12" s="58" t="s">
        <v>73</v>
      </c>
      <c r="C12" s="59" t="s">
        <v>74</v>
      </c>
      <c r="D12" s="60" t="s">
        <v>75</v>
      </c>
      <c r="E12" s="59" t="s">
        <v>74</v>
      </c>
      <c r="F12" s="60" t="s">
        <v>75</v>
      </c>
      <c r="G12" s="59" t="s">
        <v>74</v>
      </c>
      <c r="H12" s="60" t="s">
        <v>75</v>
      </c>
      <c r="I12" s="59" t="s">
        <v>74</v>
      </c>
      <c r="J12" s="60" t="s">
        <v>75</v>
      </c>
    </row>
    <row r="13" spans="1:10" x14ac:dyDescent="0.2">
      <c r="A13" s="67"/>
      <c r="B13" s="68"/>
      <c r="C13" s="69"/>
      <c r="D13" s="70"/>
      <c r="E13" s="69"/>
      <c r="F13" s="70"/>
      <c r="G13" s="69"/>
      <c r="H13" s="70"/>
      <c r="I13" s="69"/>
      <c r="J13" s="70"/>
    </row>
    <row r="14" spans="1:10" x14ac:dyDescent="0.2">
      <c r="A14" s="71"/>
      <c r="B14" s="72"/>
      <c r="C14" s="73"/>
      <c r="D14" s="74"/>
      <c r="E14" s="73"/>
      <c r="F14" s="74"/>
      <c r="G14" s="73"/>
      <c r="H14" s="74"/>
      <c r="I14" s="73"/>
      <c r="J14" s="74"/>
    </row>
    <row r="15" spans="1:10" x14ac:dyDescent="0.2">
      <c r="A15" s="71"/>
      <c r="B15" s="72"/>
      <c r="C15" s="73"/>
      <c r="D15" s="74"/>
      <c r="E15" s="73"/>
      <c r="F15" s="74"/>
      <c r="G15" s="73"/>
      <c r="H15" s="74"/>
      <c r="I15" s="73"/>
      <c r="J15" s="74"/>
    </row>
    <row r="16" spans="1:10" x14ac:dyDescent="0.2">
      <c r="A16" s="71"/>
      <c r="B16" s="72"/>
      <c r="C16" s="73"/>
      <c r="D16" s="74"/>
      <c r="E16" s="73"/>
      <c r="F16" s="74"/>
      <c r="G16" s="73"/>
      <c r="H16" s="74"/>
      <c r="I16" s="73"/>
      <c r="J16" s="74"/>
    </row>
    <row r="17" spans="1:10" x14ac:dyDescent="0.2">
      <c r="A17" s="71"/>
      <c r="B17" s="72"/>
      <c r="C17" s="73"/>
      <c r="D17" s="74"/>
      <c r="E17" s="73"/>
      <c r="F17" s="74"/>
      <c r="G17" s="73"/>
      <c r="H17" s="74"/>
      <c r="I17" s="73"/>
      <c r="J17" s="74"/>
    </row>
    <row r="18" spans="1:10" x14ac:dyDescent="0.2">
      <c r="A18" s="71"/>
      <c r="B18" s="72"/>
      <c r="C18" s="73"/>
      <c r="D18" s="74"/>
      <c r="E18" s="73"/>
      <c r="F18" s="74"/>
      <c r="G18" s="73"/>
      <c r="H18" s="74"/>
      <c r="I18" s="73"/>
      <c r="J18" s="74"/>
    </row>
    <row r="19" spans="1:10" x14ac:dyDescent="0.2">
      <c r="A19" s="71"/>
      <c r="B19" s="72"/>
      <c r="C19" s="73"/>
      <c r="D19" s="74"/>
      <c r="E19" s="73"/>
      <c r="F19" s="74"/>
      <c r="G19" s="73"/>
      <c r="H19" s="74"/>
      <c r="I19" s="73"/>
      <c r="J19" s="74"/>
    </row>
    <row r="20" spans="1:10" x14ac:dyDescent="0.2">
      <c r="A20" s="71"/>
      <c r="B20" s="72"/>
      <c r="C20" s="73"/>
      <c r="D20" s="74"/>
      <c r="E20" s="73"/>
      <c r="F20" s="74"/>
      <c r="G20" s="73"/>
      <c r="H20" s="74"/>
      <c r="I20" s="73"/>
      <c r="J20" s="74"/>
    </row>
    <row r="21" spans="1:10" x14ac:dyDescent="0.2">
      <c r="A21" s="71"/>
      <c r="B21" s="72"/>
      <c r="C21" s="73"/>
      <c r="D21" s="74"/>
      <c r="E21" s="73"/>
      <c r="F21" s="74"/>
      <c r="G21" s="73"/>
      <c r="H21" s="74"/>
      <c r="I21" s="73"/>
      <c r="J21" s="74"/>
    </row>
    <row r="22" spans="1:10" x14ac:dyDescent="0.2">
      <c r="A22" s="71"/>
      <c r="B22" s="72"/>
      <c r="C22" s="73"/>
      <c r="D22" s="74"/>
      <c r="E22" s="73"/>
      <c r="F22" s="74"/>
      <c r="G22" s="73"/>
      <c r="H22" s="74"/>
      <c r="I22" s="73"/>
      <c r="J22" s="74"/>
    </row>
    <row r="23" spans="1:10" x14ac:dyDescent="0.2">
      <c r="A23" s="71"/>
      <c r="B23" s="72"/>
      <c r="C23" s="73"/>
      <c r="D23" s="74"/>
      <c r="E23" s="73"/>
      <c r="F23" s="74"/>
      <c r="G23" s="73"/>
      <c r="H23" s="74"/>
      <c r="I23" s="73"/>
      <c r="J23" s="74"/>
    </row>
    <row r="24" spans="1:10" x14ac:dyDescent="0.2">
      <c r="A24" s="71"/>
      <c r="B24" s="72"/>
      <c r="C24" s="73"/>
      <c r="D24" s="74"/>
      <c r="E24" s="73"/>
      <c r="F24" s="74"/>
      <c r="G24" s="73"/>
      <c r="H24" s="74"/>
      <c r="I24" s="73"/>
      <c r="J24" s="74"/>
    </row>
    <row r="25" spans="1:10" x14ac:dyDescent="0.2">
      <c r="A25" s="71"/>
      <c r="B25" s="72"/>
      <c r="C25" s="73"/>
      <c r="D25" s="74"/>
      <c r="E25" s="73"/>
      <c r="F25" s="74"/>
      <c r="G25" s="73"/>
      <c r="H25" s="74"/>
      <c r="I25" s="73"/>
      <c r="J25" s="74"/>
    </row>
    <row r="26" spans="1:10" x14ac:dyDescent="0.2">
      <c r="A26" s="71"/>
      <c r="B26" s="72"/>
      <c r="C26" s="73"/>
      <c r="D26" s="74"/>
      <c r="E26" s="73"/>
      <c r="F26" s="74"/>
      <c r="G26" s="73"/>
      <c r="H26" s="74"/>
      <c r="I26" s="73"/>
      <c r="J26" s="74"/>
    </row>
    <row r="27" spans="1:10" x14ac:dyDescent="0.2">
      <c r="A27" s="71"/>
      <c r="B27" s="72"/>
      <c r="C27" s="73"/>
      <c r="D27" s="74"/>
      <c r="E27" s="73"/>
      <c r="F27" s="74"/>
      <c r="G27" s="73"/>
      <c r="H27" s="74"/>
      <c r="I27" s="73"/>
      <c r="J27" s="74"/>
    </row>
    <row r="28" spans="1:10" x14ac:dyDescent="0.2">
      <c r="A28" s="71"/>
      <c r="B28" s="72"/>
      <c r="C28" s="73"/>
      <c r="D28" s="74"/>
      <c r="E28" s="73"/>
      <c r="F28" s="74"/>
      <c r="G28" s="73"/>
      <c r="H28" s="74"/>
      <c r="I28" s="73"/>
      <c r="J28" s="74"/>
    </row>
    <row r="29" spans="1:10" x14ac:dyDescent="0.2">
      <c r="A29" s="71"/>
      <c r="B29" s="72"/>
      <c r="C29" s="73"/>
      <c r="D29" s="74"/>
      <c r="E29" s="73"/>
      <c r="F29" s="74"/>
      <c r="G29" s="73"/>
      <c r="H29" s="74"/>
      <c r="I29" s="73"/>
      <c r="J29" s="74"/>
    </row>
    <row r="30" spans="1:10" x14ac:dyDescent="0.2">
      <c r="A30" s="75"/>
      <c r="B30" s="76"/>
      <c r="C30" s="77"/>
      <c r="D30" s="78"/>
      <c r="E30" s="77"/>
      <c r="F30" s="78"/>
      <c r="G30" s="77"/>
      <c r="H30" s="78"/>
      <c r="I30" s="77"/>
      <c r="J30" s="78"/>
    </row>
    <row r="31" spans="1:10" x14ac:dyDescent="0.2">
      <c r="A31" s="75"/>
      <c r="B31" s="76"/>
      <c r="C31" s="77"/>
      <c r="D31" s="78"/>
      <c r="E31" s="77"/>
      <c r="F31" s="78"/>
      <c r="G31" s="77"/>
      <c r="H31" s="78"/>
      <c r="I31" s="77"/>
      <c r="J31" s="78"/>
    </row>
    <row r="32" spans="1:10" x14ac:dyDescent="0.2">
      <c r="A32" s="75"/>
      <c r="B32" s="76"/>
      <c r="C32" s="77"/>
      <c r="D32" s="78"/>
      <c r="E32" s="77"/>
      <c r="F32" s="78"/>
      <c r="G32" s="77"/>
      <c r="H32" s="78"/>
      <c r="I32" s="77"/>
      <c r="J32" s="78"/>
    </row>
    <row r="33" spans="1:13" x14ac:dyDescent="0.2">
      <c r="A33" s="75"/>
      <c r="B33" s="76"/>
      <c r="C33" s="77"/>
      <c r="D33" s="78"/>
      <c r="E33" s="77"/>
      <c r="F33" s="78"/>
      <c r="G33" s="77"/>
      <c r="H33" s="78"/>
      <c r="I33" s="77"/>
      <c r="J33" s="78"/>
    </row>
    <row r="34" spans="1:13" x14ac:dyDescent="0.2">
      <c r="A34" s="75"/>
      <c r="B34" s="76"/>
      <c r="C34" s="77"/>
      <c r="D34" s="78"/>
      <c r="E34" s="77"/>
      <c r="F34" s="78"/>
      <c r="G34" s="77"/>
      <c r="H34" s="78"/>
      <c r="I34" s="77"/>
      <c r="J34" s="78"/>
    </row>
    <row r="35" spans="1:13" x14ac:dyDescent="0.2">
      <c r="A35" s="75"/>
      <c r="B35" s="76"/>
      <c r="C35" s="77"/>
      <c r="D35" s="78"/>
      <c r="E35" s="77"/>
      <c r="F35" s="78"/>
      <c r="G35" s="77"/>
      <c r="H35" s="78"/>
      <c r="I35" s="77"/>
      <c r="J35" s="78"/>
    </row>
    <row r="36" spans="1:13" x14ac:dyDescent="0.2">
      <c r="A36" s="75"/>
      <c r="B36" s="76"/>
      <c r="C36" s="77"/>
      <c r="D36" s="78"/>
      <c r="E36" s="77"/>
      <c r="F36" s="78"/>
      <c r="G36" s="77"/>
      <c r="H36" s="78"/>
      <c r="I36" s="77"/>
      <c r="J36" s="78"/>
    </row>
    <row r="37" spans="1:13" x14ac:dyDescent="0.2">
      <c r="A37" s="75"/>
      <c r="B37" s="76"/>
      <c r="C37" s="77"/>
      <c r="D37" s="78"/>
      <c r="E37" s="77"/>
      <c r="F37" s="78"/>
      <c r="G37" s="77"/>
      <c r="H37" s="78"/>
      <c r="I37" s="77"/>
      <c r="J37" s="78"/>
    </row>
    <row r="38" spans="1:13" x14ac:dyDescent="0.2">
      <c r="A38" s="75"/>
      <c r="B38" s="76"/>
      <c r="C38" s="77"/>
      <c r="D38" s="78"/>
      <c r="E38" s="77"/>
      <c r="F38" s="78"/>
      <c r="G38" s="77"/>
      <c r="H38" s="78"/>
      <c r="I38" s="77"/>
      <c r="J38" s="78"/>
    </row>
    <row r="39" spans="1:13" x14ac:dyDescent="0.2">
      <c r="A39" s="75"/>
      <c r="B39" s="76"/>
      <c r="C39" s="77"/>
      <c r="D39" s="78"/>
      <c r="E39" s="77"/>
      <c r="F39" s="78"/>
      <c r="G39" s="77"/>
      <c r="H39" s="78"/>
      <c r="I39" s="77"/>
      <c r="J39" s="78"/>
    </row>
    <row r="40" spans="1:13" x14ac:dyDescent="0.2">
      <c r="A40" s="75"/>
      <c r="B40" s="76"/>
      <c r="C40" s="77"/>
      <c r="D40" s="78"/>
      <c r="E40" s="77"/>
      <c r="F40" s="78"/>
      <c r="G40" s="77"/>
      <c r="H40" s="78"/>
      <c r="I40" s="77"/>
      <c r="J40" s="78"/>
    </row>
    <row r="41" spans="1:13" x14ac:dyDescent="0.2">
      <c r="A41" s="75"/>
      <c r="B41" s="76"/>
      <c r="C41" s="77"/>
      <c r="D41" s="78"/>
      <c r="E41" s="77"/>
      <c r="F41" s="78"/>
      <c r="G41" s="77"/>
      <c r="H41" s="78"/>
      <c r="I41" s="77"/>
      <c r="J41" s="78"/>
    </row>
    <row r="42" spans="1:13" ht="12" thickBot="1" x14ac:dyDescent="0.25">
      <c r="A42" s="79"/>
      <c r="B42" s="80"/>
      <c r="C42" s="81"/>
      <c r="D42" s="82"/>
      <c r="E42" s="81"/>
      <c r="F42" s="82"/>
      <c r="G42" s="81"/>
      <c r="H42" s="82"/>
      <c r="I42" s="81"/>
      <c r="J42" s="82"/>
    </row>
    <row r="43" spans="1:13" ht="16.5" customHeight="1" thickBot="1" x14ac:dyDescent="0.25">
      <c r="A43" s="428" t="s">
        <v>77</v>
      </c>
      <c r="B43" s="429"/>
      <c r="C43" s="61" t="str">
        <f>IF(Formeln!$B$46=1,"",IF(Formeln!$B$46&gt;2,Formeln!$A$37,SUM(C13:C42)))</f>
        <v/>
      </c>
      <c r="D43" s="62">
        <f>IF(Formeln!$B$46=1,,IF(Formeln!$B$46&gt;2,Formeln!$A$37,SUM(D13:D42)))</f>
        <v>0</v>
      </c>
      <c r="E43" s="61">
        <f>IF(Formeln!$D$46=1,,IF(Formeln!$D$46&gt;2,Formeln!$A$37,SUM(E13:E42)))</f>
        <v>0</v>
      </c>
      <c r="F43" s="62">
        <f>IF(Formeln!$D$46=1,,IF(Formeln!$D$46&gt;2,Formeln!$A$37,SUM(F13:F42)))</f>
        <v>0</v>
      </c>
      <c r="G43" s="61">
        <f>IF(Formeln!$F$46=1,,IF(Formeln!$F$46&gt;2,Formeln!$A$37,SUM(G13:G42)))</f>
        <v>0</v>
      </c>
      <c r="H43" s="62">
        <f>IF(Formeln!$F$46=1,,IF(Formeln!$F$46&gt;2,Formeln!$A$37,SUM(H13:H42)))</f>
        <v>0</v>
      </c>
      <c r="I43" s="61">
        <f>IF(Formeln!$H46=1,,IF(Formeln!$H$46&gt;2,Formeln!$A$37,SUM(I13:I42)))</f>
        <v>0</v>
      </c>
      <c r="J43" s="62">
        <f>IF(Formeln!$H$46=1,,IF(Formeln!$H$46&gt;2,Formeln!$A$37,SUM(J13:J42)))</f>
        <v>0</v>
      </c>
    </row>
    <row r="44" spans="1:13" ht="6.75" customHeight="1" x14ac:dyDescent="0.2"/>
    <row r="45" spans="1:13" ht="11.25" customHeight="1" x14ac:dyDescent="0.2">
      <c r="A45" s="430" t="s">
        <v>90</v>
      </c>
      <c r="B45" s="431"/>
      <c r="C45" s="431"/>
      <c r="D45" s="431"/>
      <c r="E45" s="431"/>
      <c r="F45" s="431"/>
      <c r="G45" s="431"/>
      <c r="H45" s="431"/>
      <c r="I45" s="431"/>
      <c r="J45" s="431"/>
    </row>
    <row r="46" spans="1:13" ht="5.25" customHeight="1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</row>
    <row r="47" spans="1:13" x14ac:dyDescent="0.2">
      <c r="A47" s="35" t="s">
        <v>15</v>
      </c>
      <c r="B47" s="36"/>
      <c r="C47" s="37"/>
      <c r="D47" s="11"/>
      <c r="E47" s="34" t="s">
        <v>45</v>
      </c>
      <c r="L47" s="39"/>
      <c r="M47" s="38"/>
    </row>
    <row r="48" spans="1:13" ht="11.25" customHeight="1" x14ac:dyDescent="0.2">
      <c r="A48" s="13"/>
      <c r="B48" s="36"/>
      <c r="C48" s="37"/>
      <c r="D48" s="11"/>
      <c r="E48" s="63"/>
      <c r="L48" s="39"/>
      <c r="M48" s="38"/>
    </row>
    <row r="49" spans="1:13" ht="15.75" customHeight="1" x14ac:dyDescent="0.2">
      <c r="A49" s="41" t="s">
        <v>79</v>
      </c>
      <c r="B49" s="64"/>
      <c r="C49" s="42"/>
      <c r="D49" s="13"/>
      <c r="E49" s="43" t="s">
        <v>80</v>
      </c>
      <c r="F49" s="65"/>
      <c r="G49" s="65"/>
      <c r="H49" s="65"/>
      <c r="I49" s="65"/>
      <c r="J49" s="65"/>
      <c r="L49" s="38"/>
      <c r="M49" s="38"/>
    </row>
    <row r="53" spans="1:13" ht="11.25" customHeight="1" x14ac:dyDescent="0.2"/>
    <row r="57" spans="1:13" s="66" customFormat="1" x14ac:dyDescent="0.2"/>
    <row r="90" ht="11.25" customHeight="1" x14ac:dyDescent="0.2"/>
    <row r="95" ht="11.25" customHeight="1" x14ac:dyDescent="0.2"/>
    <row r="99" s="66" customFormat="1" x14ac:dyDescent="0.2"/>
    <row r="132" ht="11.25" customHeight="1" x14ac:dyDescent="0.2"/>
    <row r="137" ht="11.25" customHeight="1" x14ac:dyDescent="0.2"/>
    <row r="141" s="66" customFormat="1" x14ac:dyDescent="0.2"/>
    <row r="174" ht="11.25" customHeight="1" x14ac:dyDescent="0.2"/>
  </sheetData>
  <sheetProtection algorithmName="SHA-512" hashValue="7w0EVTk+yME8xN1LtGGxJMtH6ntzdkZoPAYKv+XTL/CED++WvSXF+diujX+d0ZJPrUy65HCGcV5urIQOYQD54Q==" saltValue="ZBzw3SGebO3G+BajQ8iLrw==" spinCount="100000" sheet="1" objects="1" scenarios="1"/>
  <mergeCells count="27">
    <mergeCell ref="A43:B43"/>
    <mergeCell ref="A45:J45"/>
    <mergeCell ref="A3:C3"/>
    <mergeCell ref="C8:D8"/>
    <mergeCell ref="I11:J11"/>
    <mergeCell ref="A9:B9"/>
    <mergeCell ref="A10:B10"/>
    <mergeCell ref="A11:B11"/>
    <mergeCell ref="C9:D9"/>
    <mergeCell ref="I9:J9"/>
    <mergeCell ref="I10:J10"/>
    <mergeCell ref="E8:F8"/>
    <mergeCell ref="G8:H8"/>
    <mergeCell ref="I8:J8"/>
    <mergeCell ref="G9:H9"/>
    <mergeCell ref="G10:H10"/>
    <mergeCell ref="G11:H11"/>
    <mergeCell ref="A6:B6"/>
    <mergeCell ref="A5:B5"/>
    <mergeCell ref="F6:H6"/>
    <mergeCell ref="F5:H5"/>
    <mergeCell ref="C11:D11"/>
    <mergeCell ref="E9:F9"/>
    <mergeCell ref="E10:F10"/>
    <mergeCell ref="E11:F11"/>
    <mergeCell ref="C10:D10"/>
    <mergeCell ref="A8:B8"/>
  </mergeCells>
  <phoneticPr fontId="4" type="noConversion"/>
  <pageMargins left="0.24" right="0.17" top="0.31" bottom="0.27" header="0.3" footer="1.04"/>
  <pageSetup paperSize="9" orientation="landscape" r:id="rId1"/>
  <headerFooter alignWithMargins="0"/>
  <rowBreaks count="3" manualBreakCount="3">
    <brk id="49" max="16383" man="1"/>
    <brk id="91" max="16383" man="1"/>
    <brk id="1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indexed="10"/>
  </sheetPr>
  <dimension ref="A1:P119"/>
  <sheetViews>
    <sheetView workbookViewId="0">
      <selection activeCell="G13" sqref="G13"/>
    </sheetView>
  </sheetViews>
  <sheetFormatPr baseColWidth="10" defaultColWidth="11.42578125" defaultRowHeight="11.25" x14ac:dyDescent="0.2"/>
  <cols>
    <col min="1" max="1" width="11.42578125" style="33"/>
    <col min="2" max="2" width="6.85546875" style="33" customWidth="1"/>
    <col min="3" max="4" width="11.42578125" style="33"/>
    <col min="5" max="5" width="12.85546875" style="33" customWidth="1"/>
    <col min="6" max="6" width="11.42578125" style="33"/>
    <col min="7" max="7" width="12.42578125" style="33" customWidth="1"/>
    <col min="8" max="9" width="11.42578125" style="33"/>
    <col min="10" max="11" width="12" style="33" customWidth="1"/>
    <col min="12" max="16384" width="11.42578125" style="33"/>
  </cols>
  <sheetData>
    <row r="1" spans="1:16" s="109" customFormat="1" ht="18.75" customHeight="1" x14ac:dyDescent="0.2">
      <c r="A1" s="105" t="str">
        <f>Formular!$A$1</f>
        <v>Individuelle Pensenbuchhaltung und Altersentlastungskonto (IPB-/AE-Konto)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6" x14ac:dyDescent="0.2">
      <c r="M2" s="51"/>
    </row>
    <row r="3" spans="1:16" x14ac:dyDescent="0.2">
      <c r="A3" s="196" t="s">
        <v>144</v>
      </c>
      <c r="B3" s="83"/>
      <c r="C3" s="83"/>
      <c r="D3" s="84"/>
    </row>
    <row r="5" spans="1:16" x14ac:dyDescent="0.2">
      <c r="A5" s="447" t="s">
        <v>0</v>
      </c>
      <c r="B5" s="447"/>
      <c r="C5" s="85"/>
      <c r="E5" s="86" t="s">
        <v>50</v>
      </c>
      <c r="H5" s="447" t="s">
        <v>2</v>
      </c>
      <c r="I5" s="447"/>
      <c r="K5" s="87" t="s">
        <v>3</v>
      </c>
    </row>
    <row r="6" spans="1:16" x14ac:dyDescent="0.2">
      <c r="A6" s="457" t="str">
        <f>IF(Formular!$A$4=0,"",Formular!$A$4)</f>
        <v xml:space="preserve"> </v>
      </c>
      <c r="B6" s="457"/>
      <c r="C6" s="457"/>
      <c r="E6" s="448" t="str">
        <f>IF(Formular!$E$4=0,"",Formular!$E$4)</f>
        <v/>
      </c>
      <c r="F6" s="448"/>
      <c r="H6" s="449" t="str">
        <f>IF(Formular!$J$4=0,"",Formular!$J$4)</f>
        <v/>
      </c>
      <c r="I6" s="449"/>
      <c r="K6" s="88" t="str">
        <f>IF(Formular!$Q$4=0,"",Formular!$Q$4)</f>
        <v/>
      </c>
    </row>
    <row r="7" spans="1:16" ht="12" thickBot="1" x14ac:dyDescent="0.25">
      <c r="B7" s="85"/>
      <c r="C7" s="85"/>
      <c r="D7" s="85"/>
      <c r="E7" s="85"/>
    </row>
    <row r="8" spans="1:16" ht="12.75" customHeight="1" x14ac:dyDescent="0.2">
      <c r="B8" s="85"/>
      <c r="C8" s="85"/>
      <c r="D8" s="85"/>
      <c r="E8" s="85"/>
      <c r="G8" s="439" t="s">
        <v>42</v>
      </c>
      <c r="H8" s="440"/>
    </row>
    <row r="9" spans="1:16" x14ac:dyDescent="0.2">
      <c r="B9" s="85"/>
      <c r="C9" s="85"/>
      <c r="D9" s="85"/>
      <c r="E9" s="85"/>
      <c r="F9" s="89" t="s">
        <v>41</v>
      </c>
      <c r="G9" s="453" t="str">
        <f>VLOOKUP(Formeln!$B$46,Formeln!$A$11:$B$15,2)</f>
        <v>Leer</v>
      </c>
      <c r="H9" s="454"/>
    </row>
    <row r="10" spans="1:16" x14ac:dyDescent="0.2">
      <c r="B10" s="85"/>
      <c r="C10" s="85"/>
      <c r="D10" s="85"/>
      <c r="E10" s="85"/>
      <c r="F10" s="89" t="s">
        <v>29</v>
      </c>
      <c r="G10" s="453" t="str">
        <f>VLOOKUP(Formeln!$B$49,Formeln!$A$20:$B$24,2)</f>
        <v>Leer</v>
      </c>
      <c r="H10" s="454"/>
      <c r="M10" s="51"/>
    </row>
    <row r="11" spans="1:16" ht="13.5" customHeight="1" thickBot="1" x14ac:dyDescent="0.25">
      <c r="B11" s="85"/>
      <c r="C11" s="85"/>
      <c r="D11" s="85"/>
      <c r="E11" s="85"/>
      <c r="F11" s="89" t="s">
        <v>81</v>
      </c>
      <c r="G11" s="455" t="str">
        <f>IF(Formular!$E$11="","",Formular!$E$11)</f>
        <v/>
      </c>
      <c r="H11" s="456"/>
    </row>
    <row r="12" spans="1:16" ht="33.75" customHeight="1" x14ac:dyDescent="0.2">
      <c r="A12" s="444" t="s">
        <v>143</v>
      </c>
      <c r="B12" s="445"/>
      <c r="C12" s="445"/>
      <c r="D12" s="445"/>
      <c r="E12" s="445"/>
      <c r="F12" s="446"/>
      <c r="G12" s="90" t="s">
        <v>12</v>
      </c>
      <c r="H12" s="90" t="s">
        <v>4</v>
      </c>
      <c r="I12" s="91" t="s">
        <v>38</v>
      </c>
      <c r="J12" s="92" t="s">
        <v>39</v>
      </c>
      <c r="K12" s="93" t="s">
        <v>44</v>
      </c>
      <c r="M12" s="51"/>
    </row>
    <row r="13" spans="1:16" ht="12.75" customHeight="1" x14ac:dyDescent="0.2">
      <c r="A13" s="450"/>
      <c r="B13" s="451"/>
      <c r="C13" s="451"/>
      <c r="D13" s="451"/>
      <c r="E13" s="451"/>
      <c r="F13" s="452"/>
      <c r="G13" s="97"/>
      <c r="H13" s="97"/>
      <c r="I13" s="94" t="str">
        <f t="shared" ref="I13:I22" si="0">IF(G13=0," ",DATEDIF(G13,H13,"d")+1)</f>
        <v xml:space="preserve"> </v>
      </c>
      <c r="J13" s="195"/>
      <c r="K13" s="212" t="str">
        <f>IF(I13=" ","",IF(AND(Formeln!$F$5&gt;49,I13&gt;0,Formeln!$B$46=2,Formular!$Q$4&lt;DATE(1900,8,1)),J13/Formular!$G$14*100,IF(AND(Formeln!$F$5&gt;49,I13&gt;0,Formeln!$B$46=2,Formular!$Q$4&gt;=DATE(1900,8,1)),J13/Formular!$G$14*100,IF(AND(Formeln!$F$5&gt;49,I13&gt;0,Formeln!$B$46&gt;2),100*I13/365*((Formular!$G$27+Formular!$H$27)/2)/100,IF(AND(Formeln!$F$5&gt;49,I13&gt;0,Formeln!$B$46=2,Formeln!$B$50=2),100*I13/360*((Formular!$G$27+Formular!$H$23)/2)/100,Formeln!$A$33)))))</f>
        <v/>
      </c>
    </row>
    <row r="14" spans="1:16" x14ac:dyDescent="0.2">
      <c r="A14" s="441"/>
      <c r="B14" s="442"/>
      <c r="C14" s="442"/>
      <c r="D14" s="442"/>
      <c r="E14" s="442"/>
      <c r="F14" s="443"/>
      <c r="G14" s="97"/>
      <c r="H14" s="97"/>
      <c r="I14" s="94" t="str">
        <f t="shared" si="0"/>
        <v xml:space="preserve"> </v>
      </c>
      <c r="J14" s="3"/>
      <c r="K14" s="212" t="str">
        <f>IF(I14=" ","",IF(AND(Formeln!$F$5&gt;49,I14&gt;0,Formeln!$B$46=2,Formular!$Q$4&lt;DATE(1900,8,1)),J14/Formular!$G$14*100,IF(AND(Formeln!$F$5&gt;49,I14&gt;0,Formeln!$B$46=2,Formular!$Q$4&gt;=DATE(1900,8,1)),J14/Formular!$G$14*100,IF(AND(Formeln!$F$5&gt;49,I14&gt;0,Formeln!$B$46&gt;2),100*I14/365*((Formular!$G$27+Formular!$H$27)/2)/100,IF(AND(Formeln!$F$5&gt;49,I14&gt;0,Formeln!$B$46=2,Formeln!$B$50=2),100*I14/360*((Formular!$G$27+Formular!$H$23)/2)/100,Formeln!$A$33)))))</f>
        <v/>
      </c>
      <c r="P14" s="51"/>
    </row>
    <row r="15" spans="1:16" x14ac:dyDescent="0.2">
      <c r="A15" s="441"/>
      <c r="B15" s="442"/>
      <c r="C15" s="442"/>
      <c r="D15" s="442"/>
      <c r="E15" s="442"/>
      <c r="F15" s="443"/>
      <c r="G15" s="97"/>
      <c r="H15" s="97"/>
      <c r="I15" s="94" t="str">
        <f t="shared" si="0"/>
        <v xml:space="preserve"> </v>
      </c>
      <c r="J15" s="3"/>
      <c r="K15" s="212" t="str">
        <f>IF(I15=" ","",IF(AND(Formeln!$F$5&gt;49,I15&gt;0,Formeln!$B$46=2,Formular!$Q$4&lt;DATE(1900,8,1)),J15/Formular!$G$14*100,IF(AND(Formeln!$F$5&gt;49,I15&gt;0,Formeln!$B$46=2,Formular!$Q$4&gt;=DATE(1900,8,1)),J15/Formular!$G$14*100,IF(AND(Formeln!$F$5&gt;49,I15&gt;0,Formeln!$B$46&gt;2),100*I15/365*((Formular!$G$27+Formular!$H$27)/2)/100,IF(AND(Formeln!$F$5&gt;49,I15&gt;0,Formeln!$B$46=2,Formeln!$B$50=2),100*I15/360*((Formular!$G$27+Formular!$H$23)/2)/100,Formeln!$A$33)))))</f>
        <v/>
      </c>
      <c r="P15" s="51"/>
    </row>
    <row r="16" spans="1:16" x14ac:dyDescent="0.2">
      <c r="A16" s="441"/>
      <c r="B16" s="442"/>
      <c r="C16" s="442"/>
      <c r="D16" s="442"/>
      <c r="E16" s="442"/>
      <c r="F16" s="443"/>
      <c r="G16" s="97"/>
      <c r="H16" s="97"/>
      <c r="I16" s="94" t="str">
        <f t="shared" si="0"/>
        <v xml:space="preserve"> </v>
      </c>
      <c r="J16" s="3"/>
      <c r="K16" s="212" t="str">
        <f>IF(I16=" ","",IF(AND(Formeln!$F$5&gt;49,I16&gt;0,Formeln!$B$46=2,Formular!$Q$4&lt;DATE(1900,8,1)),J16/Formular!$G$14*100,IF(AND(Formeln!$F$5&gt;49,I16&gt;0,Formeln!$B$46=2,Formular!$Q$4&gt;=DATE(1900,8,1)),J16/Formular!$G$14*100,IF(AND(Formeln!$F$5&gt;49,I16&gt;0,Formeln!$B$46&gt;2),100*I16/365*((Formular!$G$27+Formular!$H$27)/2)/100,IF(AND(Formeln!$F$5&gt;49,I16&gt;0,Formeln!$B$46=2,Formeln!$B$50=2),100*I16/360*((Formular!$G$27+Formular!$H$23)/2)/100,Formeln!$A$33)))))</f>
        <v/>
      </c>
    </row>
    <row r="17" spans="1:11" x14ac:dyDescent="0.2">
      <c r="A17" s="441"/>
      <c r="B17" s="442"/>
      <c r="C17" s="442"/>
      <c r="D17" s="442"/>
      <c r="E17" s="442"/>
      <c r="F17" s="443"/>
      <c r="G17" s="97"/>
      <c r="H17" s="97"/>
      <c r="I17" s="94" t="str">
        <f t="shared" si="0"/>
        <v xml:space="preserve"> </v>
      </c>
      <c r="J17" s="3"/>
      <c r="K17" s="212" t="str">
        <f>IF(I17=" ","",IF(AND(Formeln!$F$5&gt;49,I17&gt;0,Formeln!$B$46=2,Formular!$Q$4&lt;DATE(1900,8,1)),J17/Formular!$G$14*100,IF(AND(Formeln!$F$5&gt;49,I17&gt;0,Formeln!$B$46=2,Formular!$Q$4&gt;=DATE(1900,8,1)),J17/Formular!$G$14*100,IF(AND(Formeln!$F$5&gt;49,I17&gt;0,Formeln!$B$46&gt;2),100*I17/365*((Formular!$G$27+Formular!$H$27)/2)/100,IF(AND(Formeln!$F$5&gt;49,I17&gt;0,Formeln!$B$46=2,Formeln!$B$50=2),100*I17/360*((Formular!$G$27+Formular!$H$23)/2)/100,Formeln!$A$33)))))</f>
        <v/>
      </c>
    </row>
    <row r="18" spans="1:11" x14ac:dyDescent="0.2">
      <c r="A18" s="441"/>
      <c r="B18" s="442"/>
      <c r="C18" s="442"/>
      <c r="D18" s="442"/>
      <c r="E18" s="442"/>
      <c r="F18" s="443"/>
      <c r="G18" s="97"/>
      <c r="H18" s="97"/>
      <c r="I18" s="94" t="str">
        <f t="shared" si="0"/>
        <v xml:space="preserve"> </v>
      </c>
      <c r="J18" s="3"/>
      <c r="K18" s="212" t="str">
        <f>IF(I18=" ","",IF(AND(Formeln!$F$5&gt;49,I18&gt;0,Formeln!$B$46=2,Formular!$Q$4&lt;DATE(1900,8,1)),J18/Formular!$G$14*100,IF(AND(Formeln!$F$5&gt;49,I18&gt;0,Formeln!$B$46=2,Formular!$Q$4&gt;=DATE(1900,8,1)),J18/Formular!$G$14*100,IF(AND(Formeln!$F$5&gt;49,I18&gt;0,Formeln!$B$46&gt;2),100*I18/365*((Formular!$G$27+Formular!$H$27)/2)/100,IF(AND(Formeln!$F$5&gt;49,I18&gt;0,Formeln!$B$46=2,Formeln!$B$50=2),100*I18/360*((Formular!$G$27+Formular!$H$23)/2)/100,Formeln!$A$33)))))</f>
        <v/>
      </c>
    </row>
    <row r="19" spans="1:11" x14ac:dyDescent="0.2">
      <c r="A19" s="441"/>
      <c r="B19" s="442"/>
      <c r="C19" s="442"/>
      <c r="D19" s="442"/>
      <c r="E19" s="442"/>
      <c r="F19" s="443"/>
      <c r="G19" s="97"/>
      <c r="H19" s="97"/>
      <c r="I19" s="94" t="str">
        <f t="shared" si="0"/>
        <v xml:space="preserve"> </v>
      </c>
      <c r="J19" s="3"/>
      <c r="K19" s="212" t="str">
        <f>IF(I19=" ","",IF(AND(Formeln!$F$5&gt;49,I19&gt;0,Formeln!$B$46=2,Formular!$Q$4&lt;DATE(1900,8,1)),J19/Formular!$G$14*100,IF(AND(Formeln!$F$5&gt;49,I19&gt;0,Formeln!$B$46=2,Formular!$Q$4&gt;=DATE(1900,8,1)),J19/Formular!$G$14*100,IF(AND(Formeln!$F$5&gt;49,I19&gt;0,Formeln!$B$46&gt;2),100*I19/365*((Formular!$G$27+Formular!$H$27)/2)/100,IF(AND(Formeln!$F$5&gt;49,I19&gt;0,Formeln!$B$46=2,Formeln!$B$50=2),100*I19/360*((Formular!$G$27+Formular!$H$23)/2)/100,Formeln!$A$33)))))</f>
        <v/>
      </c>
    </row>
    <row r="20" spans="1:11" x14ac:dyDescent="0.2">
      <c r="A20" s="441"/>
      <c r="B20" s="442"/>
      <c r="C20" s="442"/>
      <c r="D20" s="442"/>
      <c r="E20" s="442"/>
      <c r="F20" s="443"/>
      <c r="G20" s="97"/>
      <c r="H20" s="97"/>
      <c r="I20" s="94" t="str">
        <f t="shared" si="0"/>
        <v xml:space="preserve"> </v>
      </c>
      <c r="J20" s="3"/>
      <c r="K20" s="212" t="str">
        <f>IF(I20=" ","",IF(AND(Formeln!$F$5&gt;49,I20&gt;0,Formeln!$B$46=2,Formular!$Q$4&lt;DATE(1900,8,1)),J20/Formular!$G$14*100,IF(AND(Formeln!$F$5&gt;49,I20&gt;0,Formeln!$B$46=2,Formular!$Q$4&gt;=DATE(1900,8,1)),J20/Formular!$G$14*100,IF(AND(Formeln!$F$5&gt;49,I20&gt;0,Formeln!$B$46&gt;2),100*I20/365*((Formular!$G$27+Formular!$H$27)/2)/100,IF(AND(Formeln!$F$5&gt;49,I20&gt;0,Formeln!$B$46=2,Formeln!$B$50=2),100*I20/360*((Formular!$G$27+Formular!$H$23)/2)/100,Formeln!$A$33)))))</f>
        <v/>
      </c>
    </row>
    <row r="21" spans="1:11" x14ac:dyDescent="0.2">
      <c r="A21" s="441"/>
      <c r="B21" s="442"/>
      <c r="C21" s="442"/>
      <c r="D21" s="442"/>
      <c r="E21" s="442"/>
      <c r="F21" s="443"/>
      <c r="G21" s="97"/>
      <c r="H21" s="97"/>
      <c r="I21" s="94" t="str">
        <f t="shared" si="0"/>
        <v xml:space="preserve"> </v>
      </c>
      <c r="J21" s="3"/>
      <c r="K21" s="212" t="str">
        <f>IF(I21=" ","",IF(AND(Formeln!$F$5&gt;49,I21&gt;0,Formeln!$B$46=2,Formular!$Q$4&lt;DATE(1900,8,1)),J21/Formular!$G$14*100,IF(AND(Formeln!$F$5&gt;49,I21&gt;0,Formeln!$B$46=2,Formular!$Q$4&gt;=DATE(1900,8,1)),J21/Formular!$G$14*100,IF(AND(Formeln!$F$5&gt;49,I21&gt;0,Formeln!$B$46&gt;2),100*I21/365*((Formular!$G$27+Formular!$H$27)/2)/100,IF(AND(Formeln!$F$5&gt;49,I21&gt;0,Formeln!$B$46=2,Formeln!$B$50=2),100*I21/360*((Formular!$G$27+Formular!$H$23)/2)/100,Formeln!$A$33)))))</f>
        <v/>
      </c>
    </row>
    <row r="22" spans="1:11" ht="12" thickBot="1" x14ac:dyDescent="0.25">
      <c r="A22" s="441"/>
      <c r="B22" s="442"/>
      <c r="C22" s="442"/>
      <c r="D22" s="442"/>
      <c r="E22" s="442"/>
      <c r="F22" s="443"/>
      <c r="G22" s="97"/>
      <c r="H22" s="97"/>
      <c r="I22" s="94" t="str">
        <f t="shared" si="0"/>
        <v xml:space="preserve"> </v>
      </c>
      <c r="J22" s="3"/>
      <c r="K22" s="212" t="str">
        <f>IF(I22=" ","",IF(AND(Formeln!$F$5&gt;49,I22&gt;0,Formeln!$B$46=2,Formular!$Q$4&lt;DATE(1900,8,1)),J22/Formular!$G$14*100,IF(AND(Formeln!$F$5&gt;49,I22&gt;0,Formeln!$B$46=2,Formular!$Q$4&gt;=DATE(1900,8,1)),J22/Formular!$G$14*100,IF(AND(Formeln!$F$5&gt;49,I22&gt;0,Formeln!$B$46&gt;2),100*I22/365*((Formular!$G$27+Formular!$H$27)/2)/100,IF(AND(Formeln!$F$5&gt;49,I22&gt;0,Formeln!$B$46=2,Formeln!$B$50=2),100*I22/360*((Formular!$G$27+Formular!$H$23)/2)/100,Formeln!$A$33)))))</f>
        <v/>
      </c>
    </row>
    <row r="23" spans="1:11" ht="12" thickBot="1" x14ac:dyDescent="0.25">
      <c r="A23" s="85" t="s">
        <v>82</v>
      </c>
      <c r="I23" s="33" t="str">
        <f>IF(Formeln!$F$5&gt;49, SUM('Bezug AE als Urlaub'!I13:I22),"")</f>
        <v/>
      </c>
      <c r="J23" s="33" t="str">
        <f>IF(Formeln!$F$5&gt;49, SUM('Bezug AE als Urlaub'!J13:J22),"")</f>
        <v/>
      </c>
      <c r="K23" s="213">
        <f>SUM(K13:K22)</f>
        <v>0</v>
      </c>
    </row>
    <row r="25" spans="1:11" x14ac:dyDescent="0.2">
      <c r="A25" s="430" t="s">
        <v>90</v>
      </c>
      <c r="B25" s="431"/>
      <c r="C25" s="431"/>
      <c r="D25" s="431"/>
      <c r="E25" s="431"/>
      <c r="F25" s="431"/>
      <c r="G25" s="431"/>
      <c r="H25" s="431"/>
      <c r="I25" s="431"/>
      <c r="J25" s="431"/>
    </row>
    <row r="26" spans="1:1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</row>
    <row r="27" spans="1:11" x14ac:dyDescent="0.2">
      <c r="A27" s="35" t="s">
        <v>15</v>
      </c>
      <c r="B27" s="36"/>
      <c r="C27" s="37"/>
      <c r="D27" s="11"/>
      <c r="E27" s="51"/>
      <c r="G27" s="34" t="s">
        <v>45</v>
      </c>
      <c r="H27" s="66"/>
      <c r="I27" s="66"/>
      <c r="J27" s="66"/>
      <c r="K27" s="95"/>
    </row>
    <row r="28" spans="1:11" x14ac:dyDescent="0.2">
      <c r="A28" s="13"/>
      <c r="B28" s="36"/>
      <c r="C28" s="37"/>
      <c r="D28" s="11"/>
      <c r="E28" s="39"/>
      <c r="G28" s="63"/>
      <c r="H28" s="66"/>
      <c r="I28" s="66"/>
      <c r="J28" s="66"/>
      <c r="K28" s="95"/>
    </row>
    <row r="29" spans="1:11" x14ac:dyDescent="0.2">
      <c r="A29" s="41" t="s">
        <v>79</v>
      </c>
      <c r="B29" s="64"/>
      <c r="C29" s="42"/>
      <c r="D29" s="41"/>
      <c r="E29" s="65"/>
      <c r="G29" s="43" t="s">
        <v>80</v>
      </c>
      <c r="H29" s="65"/>
      <c r="I29" s="65"/>
      <c r="J29" s="65"/>
      <c r="K29" s="96"/>
    </row>
    <row r="31" spans="1:11" ht="17.25" customHeight="1" x14ac:dyDescent="0.2">
      <c r="A31" s="105" t="str">
        <f>Formular!$A$1</f>
        <v>Individuelle Pensenbuchhaltung und Altersentlastungskonto (IPB-/AE-Konto)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</row>
    <row r="33" spans="1:11" x14ac:dyDescent="0.2">
      <c r="A33" s="83" t="s">
        <v>89</v>
      </c>
      <c r="B33" s="83"/>
      <c r="C33" s="83"/>
      <c r="D33" s="84"/>
    </row>
    <row r="35" spans="1:11" x14ac:dyDescent="0.2">
      <c r="A35" s="447" t="s">
        <v>0</v>
      </c>
      <c r="B35" s="447"/>
      <c r="C35" s="85"/>
      <c r="E35" s="86" t="s">
        <v>50</v>
      </c>
      <c r="H35" s="447" t="s">
        <v>2</v>
      </c>
      <c r="I35" s="447"/>
      <c r="K35" s="87" t="s">
        <v>3</v>
      </c>
    </row>
    <row r="36" spans="1:11" x14ac:dyDescent="0.2">
      <c r="A36" s="457" t="str">
        <f>IF(Formular!$A$4=0,"",Formular!$A$4)</f>
        <v xml:space="preserve"> </v>
      </c>
      <c r="B36" s="457"/>
      <c r="C36" s="457"/>
      <c r="E36" s="448" t="str">
        <f>IF(Formular!$E$4=0,"",Formular!$E$4)</f>
        <v/>
      </c>
      <c r="F36" s="448"/>
      <c r="H36" s="449" t="str">
        <f>IF(Formular!$J$4=0,"",Formular!$J$4)</f>
        <v/>
      </c>
      <c r="I36" s="449"/>
      <c r="K36" s="88" t="str">
        <f>IF(Formular!$Q$4=0,"",Formular!$Q$4)</f>
        <v/>
      </c>
    </row>
    <row r="37" spans="1:11" ht="12" thickBot="1" x14ac:dyDescent="0.25">
      <c r="B37" s="85"/>
      <c r="C37" s="85"/>
      <c r="D37" s="85"/>
      <c r="E37" s="85"/>
    </row>
    <row r="38" spans="1:11" x14ac:dyDescent="0.2">
      <c r="B38" s="85"/>
      <c r="C38" s="85"/>
      <c r="D38" s="85"/>
      <c r="E38" s="85"/>
      <c r="G38" s="439" t="s">
        <v>46</v>
      </c>
      <c r="H38" s="440"/>
    </row>
    <row r="39" spans="1:11" x14ac:dyDescent="0.2">
      <c r="B39" s="85"/>
      <c r="C39" s="85"/>
      <c r="D39" s="85"/>
      <c r="E39" s="85"/>
      <c r="F39" s="89" t="s">
        <v>41</v>
      </c>
      <c r="G39" s="453" t="str">
        <f>VLOOKUP(Formeln!$D$46,Formeln!$A$11:$B$15,2)</f>
        <v>Leer</v>
      </c>
      <c r="H39" s="454"/>
    </row>
    <row r="40" spans="1:11" x14ac:dyDescent="0.2">
      <c r="B40" s="85"/>
      <c r="C40" s="85"/>
      <c r="D40" s="85"/>
      <c r="E40" s="85"/>
      <c r="F40" s="89" t="s">
        <v>29</v>
      </c>
      <c r="G40" s="453" t="str">
        <f>VLOOKUP(Formeln!$D$49,Formeln!$A$20:$B$24,2)</f>
        <v>Leer</v>
      </c>
      <c r="H40" s="454"/>
    </row>
    <row r="41" spans="1:11" ht="12" thickBot="1" x14ac:dyDescent="0.25">
      <c r="B41" s="85"/>
      <c r="C41" s="85"/>
      <c r="D41" s="85"/>
      <c r="E41" s="85"/>
      <c r="F41" s="89" t="s">
        <v>81</v>
      </c>
      <c r="G41" s="455" t="str">
        <f>IF(Formular!$I$11="","",Formular!$I$11)</f>
        <v/>
      </c>
      <c r="H41" s="456"/>
    </row>
    <row r="42" spans="1:11" ht="35.25" customHeight="1" x14ac:dyDescent="0.2">
      <c r="A42" s="444" t="s">
        <v>143</v>
      </c>
      <c r="B42" s="445"/>
      <c r="C42" s="445"/>
      <c r="D42" s="445"/>
      <c r="E42" s="445"/>
      <c r="F42" s="446"/>
      <c r="G42" s="90" t="s">
        <v>12</v>
      </c>
      <c r="H42" s="90" t="s">
        <v>4</v>
      </c>
      <c r="I42" s="91" t="s">
        <v>38</v>
      </c>
      <c r="J42" s="92" t="s">
        <v>39</v>
      </c>
      <c r="K42" s="93" t="s">
        <v>44</v>
      </c>
    </row>
    <row r="43" spans="1:11" x14ac:dyDescent="0.2">
      <c r="A43" s="450"/>
      <c r="B43" s="451"/>
      <c r="C43" s="451"/>
      <c r="D43" s="451"/>
      <c r="E43" s="451"/>
      <c r="F43" s="452"/>
      <c r="G43" s="97"/>
      <c r="H43" s="97"/>
      <c r="I43" s="94" t="str">
        <f>IF(G43=0," ",DATEDIF(G43,H43,"d")+1)</f>
        <v xml:space="preserve"> </v>
      </c>
      <c r="J43" s="3"/>
      <c r="K43" s="212" t="str">
        <f>IF(I43=" ","",IF(AND(Formeln!$F$5&gt;49,I43&gt;0,Formeln!$D$46=2,Formular!$Q$4&lt;DATE(1900,8,1)),J43/Formular!$K$14*100,IF(AND(Formeln!$F$5&gt;49,I43&gt;0,Formeln!$D$46=2,Formular!$Q$4&gt;=DATE(1900,8,1)),J43/Formular!$K$14*100,IF(AND(Formeln!$F$5&gt;49,I43&gt;0,Formeln!$D$46&gt;2),100*I43/365*((Formular!$K$27+Formular!$L$27)/2)/100,IF(AND(Formeln!$F$5&gt;49,I43&gt;0,Formeln!$D$46=2,Formeln!$D$50=2),100*I43/360*((Formular!$K$27+Formular!$L$23)/2)/100,Formeln!$A$33)))))</f>
        <v/>
      </c>
    </row>
    <row r="44" spans="1:11" x14ac:dyDescent="0.2">
      <c r="A44" s="441"/>
      <c r="B44" s="442"/>
      <c r="C44" s="442"/>
      <c r="D44" s="442"/>
      <c r="E44" s="442"/>
      <c r="F44" s="443"/>
      <c r="G44" s="97"/>
      <c r="H44" s="97"/>
      <c r="I44" s="94" t="str">
        <f t="shared" ref="I44:I52" si="1">IF(G44=0," ",DATEDIF(G44,H44,"d")+1)</f>
        <v xml:space="preserve"> </v>
      </c>
      <c r="J44" s="3"/>
      <c r="K44" s="212" t="str">
        <f>IF(I44=" ","",IF(AND(Formeln!$F$5&gt;49,I44&gt;0,Formeln!$D$46=2,Formular!$Q$4&lt;DATE(1900,8,1)),J44/Formular!$K$14*100,IF(AND(Formeln!$F$5&gt;49,I44&gt;0,Formeln!$D$46=2,Formular!$Q$4&gt;=DATE(1900,8,1)),J44/Formular!$K$14*100,IF(AND(Formeln!$F$5&gt;49,I44&gt;0,Formeln!$D$46&gt;2),100*I44/365*((Formular!$K$27+Formular!$L$27)/2)/100,IF(AND(Formeln!$F$5&gt;49,I44&gt;0,Formeln!$D$46=2,Formeln!$D$50=2),100*I44/360*((Formular!$K$27+Formular!$L$23)/2)/100,Formeln!$A$33)))))</f>
        <v/>
      </c>
    </row>
    <row r="45" spans="1:11" x14ac:dyDescent="0.2">
      <c r="A45" s="441"/>
      <c r="B45" s="442"/>
      <c r="C45" s="442"/>
      <c r="D45" s="442"/>
      <c r="E45" s="442"/>
      <c r="F45" s="443"/>
      <c r="G45" s="97"/>
      <c r="H45" s="97"/>
      <c r="I45" s="94" t="str">
        <f t="shared" si="1"/>
        <v xml:space="preserve"> </v>
      </c>
      <c r="J45" s="3"/>
      <c r="K45" s="212" t="str">
        <f>IF(I45=" ","",IF(AND(Formeln!$F$5&gt;49,I45&gt;0,Formeln!$D$46=2,Formular!$Q$4&lt;DATE(1900,8,1)),J45/Formular!$K$14*100,IF(AND(Formeln!$F$5&gt;49,I45&gt;0,Formeln!$D$46=2,Formular!$Q$4&gt;=DATE(1900,8,1)),J45/Formular!$K$14*100,IF(AND(Formeln!$F$5&gt;49,I45&gt;0,Formeln!$D$46&gt;2),100*I45/365*((Formular!$K$27+Formular!$L$27)/2)/100,IF(AND(Formeln!$F$5&gt;49,I45&gt;0,Formeln!$D$46=2,Formeln!$D$50=2),100*I45/360*((Formular!$K$27+Formular!$L$23)/2)/100,Formeln!$A$33)))))</f>
        <v/>
      </c>
    </row>
    <row r="46" spans="1:11" x14ac:dyDescent="0.2">
      <c r="A46" s="441"/>
      <c r="B46" s="442"/>
      <c r="C46" s="442"/>
      <c r="D46" s="442"/>
      <c r="E46" s="442"/>
      <c r="F46" s="443"/>
      <c r="G46" s="97"/>
      <c r="H46" s="97"/>
      <c r="I46" s="94" t="str">
        <f t="shared" si="1"/>
        <v xml:space="preserve"> </v>
      </c>
      <c r="J46" s="3"/>
      <c r="K46" s="212" t="str">
        <f>IF(I46=" ","",IF(AND(Formeln!$F$5&gt;49,I46&gt;0,Formeln!$D$46=2,Formular!$Q$4&lt;DATE(1900,8,1)),J46/Formular!$K$14*100,IF(AND(Formeln!$F$5&gt;49,I46&gt;0,Formeln!$D$46=2,Formular!$Q$4&gt;=DATE(1900,8,1)),J46/Formular!$K$14*100,IF(AND(Formeln!$F$5&gt;49,I46&gt;0,Formeln!$D$46&gt;2),100*I46/365*((Formular!$K$27+Formular!$L$27)/2)/100,IF(AND(Formeln!$F$5&gt;49,I46&gt;0,Formeln!$D$46=2,Formeln!$D$50=2),100*I46/360*((Formular!$K$27+Formular!$L$23)/2)/100,Formeln!$A$33)))))</f>
        <v/>
      </c>
    </row>
    <row r="47" spans="1:11" x14ac:dyDescent="0.2">
      <c r="A47" s="441"/>
      <c r="B47" s="442"/>
      <c r="C47" s="442"/>
      <c r="D47" s="442"/>
      <c r="E47" s="442"/>
      <c r="F47" s="443"/>
      <c r="G47" s="97"/>
      <c r="H47" s="97"/>
      <c r="I47" s="94" t="str">
        <f t="shared" si="1"/>
        <v xml:space="preserve"> </v>
      </c>
      <c r="J47" s="3"/>
      <c r="K47" s="212" t="str">
        <f>IF(I47=" ","",IF(AND(Formeln!$F$5&gt;49,I47&gt;0,Formeln!$D$46=2,Formular!$Q$4&lt;DATE(1900,8,1)),J47/Formular!$K$14*100,IF(AND(Formeln!$F$5&gt;49,I47&gt;0,Formeln!$D$46=2,Formular!$Q$4&gt;=DATE(1900,8,1)),J47/Formular!$K$14*100,IF(AND(Formeln!$F$5&gt;49,I47&gt;0,Formeln!$D$46&gt;2),100*I47/365*((Formular!$K$27+Formular!$L$27)/2)/100,IF(AND(Formeln!$F$5&gt;49,I47&gt;0,Formeln!$D$46=2,Formeln!$D$50=2),100*I47/360*((Formular!$K$27+Formular!$L$23)/2)/100,Formeln!$A$33)))))</f>
        <v/>
      </c>
    </row>
    <row r="48" spans="1:11" x14ac:dyDescent="0.2">
      <c r="A48" s="441"/>
      <c r="B48" s="442"/>
      <c r="C48" s="442"/>
      <c r="D48" s="442"/>
      <c r="E48" s="442"/>
      <c r="F48" s="443"/>
      <c r="G48" s="97"/>
      <c r="H48" s="97"/>
      <c r="I48" s="94" t="str">
        <f t="shared" si="1"/>
        <v xml:space="preserve"> </v>
      </c>
      <c r="J48" s="3"/>
      <c r="K48" s="212" t="str">
        <f>IF(I48=" ","",IF(AND(Formeln!$F$5&gt;49,I48&gt;0,Formeln!$D$46=2,Formular!$Q$4&lt;DATE(1900,8,1)),J48/Formular!$K$14*100,IF(AND(Formeln!$F$5&gt;49,I48&gt;0,Formeln!$D$46=2,Formular!$Q$4&gt;=DATE(1900,8,1)),J48/Formular!$K$14*100,IF(AND(Formeln!$F$5&gt;49,I48&gt;0,Formeln!$D$46&gt;2),100*I48/365*((Formular!$K$27+Formular!$L$27)/2)/100,IF(AND(Formeln!$F$5&gt;49,I48&gt;0,Formeln!$D$46=2,Formeln!$D$50=2),100*I48/360*((Formular!$K$27+Formular!$L$23)/2)/100,Formeln!$A$33)))))</f>
        <v/>
      </c>
    </row>
    <row r="49" spans="1:11" x14ac:dyDescent="0.2">
      <c r="A49" s="441"/>
      <c r="B49" s="442"/>
      <c r="C49" s="442"/>
      <c r="D49" s="442"/>
      <c r="E49" s="442"/>
      <c r="F49" s="443"/>
      <c r="G49" s="97"/>
      <c r="H49" s="97"/>
      <c r="I49" s="94" t="str">
        <f t="shared" si="1"/>
        <v xml:space="preserve"> </v>
      </c>
      <c r="J49" s="3"/>
      <c r="K49" s="212" t="str">
        <f>IF(I49=" ","",IF(AND(Formeln!$F$5&gt;49,I49&gt;0,Formeln!$D$46=2,Formular!$Q$4&lt;DATE(1900,8,1)),J49/Formular!$K$14*100,IF(AND(Formeln!$F$5&gt;49,I49&gt;0,Formeln!$D$46=2,Formular!$Q$4&gt;=DATE(1900,8,1)),J49/Formular!$K$14*100,IF(AND(Formeln!$F$5&gt;49,I49&gt;0,Formeln!$D$46&gt;2),100*I49/365*((Formular!$K$27+Formular!$L$27)/2)/100,IF(AND(Formeln!$F$5&gt;49,I49&gt;0,Formeln!$D$46=2,Formeln!$D$50=2),100*I49/360*((Formular!$K$27+Formular!$L$23)/2)/100,Formeln!$A$33)))))</f>
        <v/>
      </c>
    </row>
    <row r="50" spans="1:11" x14ac:dyDescent="0.2">
      <c r="A50" s="441"/>
      <c r="B50" s="442"/>
      <c r="C50" s="442"/>
      <c r="D50" s="442"/>
      <c r="E50" s="442"/>
      <c r="F50" s="443"/>
      <c r="G50" s="97"/>
      <c r="H50" s="97"/>
      <c r="I50" s="94" t="str">
        <f t="shared" si="1"/>
        <v xml:space="preserve"> </v>
      </c>
      <c r="J50" s="3"/>
      <c r="K50" s="212" t="str">
        <f>IF(I50=" ","",IF(AND(Formeln!$F$5&gt;49,I50&gt;0,Formeln!$D$46=2,Formular!$Q$4&lt;DATE(1900,8,1)),J50/Formular!$K$14*100,IF(AND(Formeln!$F$5&gt;49,I50&gt;0,Formeln!$D$46=2,Formular!$Q$4&gt;=DATE(1900,8,1)),J50/Formular!$K$14*100,IF(AND(Formeln!$F$5&gt;49,I50&gt;0,Formeln!$D$46&gt;2),100*I50/365*((Formular!$K$27+Formular!$L$27)/2)/100,IF(AND(Formeln!$F$5&gt;49,I50&gt;0,Formeln!$D$46=2,Formeln!$D$50=2),100*I50/360*((Formular!$K$27+Formular!$L$23)/2)/100,Formeln!$A$33)))))</f>
        <v/>
      </c>
    </row>
    <row r="51" spans="1:11" x14ac:dyDescent="0.2">
      <c r="A51" s="441"/>
      <c r="B51" s="442"/>
      <c r="C51" s="442"/>
      <c r="D51" s="442"/>
      <c r="E51" s="442"/>
      <c r="F51" s="443"/>
      <c r="G51" s="97"/>
      <c r="H51" s="97"/>
      <c r="I51" s="94" t="str">
        <f t="shared" si="1"/>
        <v xml:space="preserve"> </v>
      </c>
      <c r="J51" s="3"/>
      <c r="K51" s="212" t="str">
        <f>IF(I51=" ","",IF(AND(Formeln!$F$5&gt;49,I51&gt;0,Formeln!$D$46=2,Formular!$Q$4&lt;DATE(1900,8,1)),J51/Formular!$K$14*100,IF(AND(Formeln!$F$5&gt;49,I51&gt;0,Formeln!$D$46=2,Formular!$Q$4&gt;=DATE(1900,8,1)),J51/Formular!$K$14*100,IF(AND(Formeln!$F$5&gt;49,I51&gt;0,Formeln!$D$46&gt;2),100*I51/365*((Formular!$K$27+Formular!$L$27)/2)/100,IF(AND(Formeln!$F$5&gt;49,I51&gt;0,Formeln!$D$46=2,Formeln!$D$50=2),100*I51/360*((Formular!$K$27+Formular!$L$23)/2)/100,Formeln!$A$33)))))</f>
        <v/>
      </c>
    </row>
    <row r="52" spans="1:11" ht="12" thickBot="1" x14ac:dyDescent="0.25">
      <c r="A52" s="441"/>
      <c r="B52" s="442"/>
      <c r="C52" s="442"/>
      <c r="D52" s="442"/>
      <c r="E52" s="442"/>
      <c r="F52" s="443"/>
      <c r="G52" s="97"/>
      <c r="H52" s="97"/>
      <c r="I52" s="94" t="str">
        <f t="shared" si="1"/>
        <v xml:space="preserve"> </v>
      </c>
      <c r="J52" s="3"/>
      <c r="K52" s="212" t="str">
        <f>IF(I52=" ","",IF(AND(Formeln!$F$5&gt;49,I52&gt;0,Formeln!$D$46=2,Formular!$Q$4&lt;DATE(1900,8,1)),J52/Formular!$K$14*100,IF(AND(Formeln!$F$5&gt;49,I52&gt;0,Formeln!$D$46=2,Formular!$Q$4&gt;=DATE(1900,8,1)),J52/Formular!$K$14*100,IF(AND(Formeln!$F$5&gt;49,I52&gt;0,Formeln!$D$46&gt;2),100*I52/365*((Formular!$K$27+Formular!$L$27)/2)/100,IF(AND(Formeln!$F$5&gt;49,I52&gt;0,Formeln!$D$46=2,Formeln!$D$50=2),100*I52/360*((Formular!$K$27+Formular!$L$23)/2)/100,Formeln!$A$33)))))</f>
        <v/>
      </c>
    </row>
    <row r="53" spans="1:11" ht="12" thickBot="1" x14ac:dyDescent="0.25">
      <c r="A53" s="85" t="s">
        <v>83</v>
      </c>
      <c r="I53" s="33" t="str">
        <f>IF(Formeln!$F$5&gt;49, SUM('Bezug AE als Urlaub'!I43:I52),"")</f>
        <v/>
      </c>
      <c r="J53" s="33" t="str">
        <f>IF(Formeln!$F$5&gt;49, SUM('Bezug AE als Urlaub'!J43:J52),"")</f>
        <v/>
      </c>
      <c r="K53" s="213">
        <f>SUM(K43:K52)</f>
        <v>0</v>
      </c>
    </row>
    <row r="55" spans="1:11" ht="11.25" customHeight="1" x14ac:dyDescent="0.2">
      <c r="A55" s="430" t="s">
        <v>90</v>
      </c>
      <c r="B55" s="431"/>
      <c r="C55" s="431"/>
      <c r="D55" s="431"/>
      <c r="E55" s="431"/>
      <c r="F55" s="431"/>
      <c r="G55" s="431"/>
      <c r="H55" s="431"/>
      <c r="I55" s="431"/>
      <c r="J55" s="431"/>
    </row>
    <row r="56" spans="1:11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1" x14ac:dyDescent="0.2">
      <c r="A57" s="35" t="s">
        <v>15</v>
      </c>
      <c r="B57" s="36"/>
      <c r="C57" s="37"/>
      <c r="D57" s="11"/>
      <c r="E57" s="51"/>
      <c r="G57" s="34" t="s">
        <v>45</v>
      </c>
      <c r="H57" s="66"/>
      <c r="I57" s="66"/>
      <c r="J57" s="66"/>
      <c r="K57" s="95"/>
    </row>
    <row r="58" spans="1:11" x14ac:dyDescent="0.2">
      <c r="A58" s="13"/>
      <c r="B58" s="36"/>
      <c r="C58" s="37"/>
      <c r="D58" s="11"/>
      <c r="E58" s="39"/>
      <c r="G58" s="63"/>
      <c r="H58" s="66"/>
      <c r="I58" s="66"/>
      <c r="J58" s="66"/>
      <c r="K58" s="95"/>
    </row>
    <row r="59" spans="1:11" x14ac:dyDescent="0.2">
      <c r="A59" s="41" t="s">
        <v>79</v>
      </c>
      <c r="B59" s="64"/>
      <c r="C59" s="42"/>
      <c r="D59" s="41"/>
      <c r="E59" s="65"/>
      <c r="G59" s="43" t="s">
        <v>80</v>
      </c>
      <c r="H59" s="65"/>
      <c r="I59" s="65"/>
      <c r="J59" s="65"/>
      <c r="K59" s="96"/>
    </row>
    <row r="61" spans="1:11" ht="17.25" customHeight="1" x14ac:dyDescent="0.2">
      <c r="A61" s="105" t="str">
        <f>Formular!$A$1</f>
        <v>Individuelle Pensenbuchhaltung und Altersentlastungskonto (IPB-/AE-Konto)</v>
      </c>
      <c r="B61" s="98"/>
      <c r="C61" s="98"/>
      <c r="D61" s="98"/>
      <c r="E61" s="98"/>
      <c r="F61" s="98"/>
      <c r="G61" s="98"/>
      <c r="H61" s="98"/>
      <c r="I61" s="98"/>
      <c r="J61" s="98"/>
      <c r="K61" s="98"/>
    </row>
    <row r="63" spans="1:11" x14ac:dyDescent="0.2">
      <c r="A63" s="83" t="s">
        <v>89</v>
      </c>
      <c r="B63" s="83"/>
      <c r="C63" s="83"/>
      <c r="D63" s="84"/>
    </row>
    <row r="65" spans="1:11" x14ac:dyDescent="0.2">
      <c r="A65" s="447" t="s">
        <v>0</v>
      </c>
      <c r="B65" s="447"/>
      <c r="C65" s="85"/>
      <c r="E65" s="86" t="s">
        <v>50</v>
      </c>
      <c r="H65" s="447" t="s">
        <v>2</v>
      </c>
      <c r="I65" s="447"/>
      <c r="K65" s="87" t="s">
        <v>3</v>
      </c>
    </row>
    <row r="66" spans="1:11" x14ac:dyDescent="0.2">
      <c r="A66" s="457" t="str">
        <f>IF(Formular!$A$4=0,"",Formular!$A$4)</f>
        <v xml:space="preserve"> </v>
      </c>
      <c r="B66" s="457"/>
      <c r="C66" s="457"/>
      <c r="E66" s="448" t="str">
        <f>IF(Formular!$E$4=0,"",Formular!$E$4)</f>
        <v/>
      </c>
      <c r="F66" s="448"/>
      <c r="H66" s="449" t="str">
        <f>IF(Formular!$J$4=0,"",Formular!$J$4)</f>
        <v/>
      </c>
      <c r="I66" s="449"/>
      <c r="K66" s="88" t="str">
        <f>IF(Formular!$Q$4=0,"",Formular!$Q$4)</f>
        <v/>
      </c>
    </row>
    <row r="67" spans="1:11" ht="12" thickBot="1" x14ac:dyDescent="0.25">
      <c r="B67" s="85"/>
      <c r="C67" s="85"/>
      <c r="D67" s="85"/>
      <c r="E67" s="85"/>
    </row>
    <row r="68" spans="1:11" x14ac:dyDescent="0.2">
      <c r="B68" s="85"/>
      <c r="C68" s="85"/>
      <c r="D68" s="85"/>
      <c r="E68" s="85"/>
      <c r="G68" s="439" t="s">
        <v>48</v>
      </c>
      <c r="H68" s="440"/>
    </row>
    <row r="69" spans="1:11" x14ac:dyDescent="0.2">
      <c r="B69" s="85"/>
      <c r="C69" s="85"/>
      <c r="D69" s="85"/>
      <c r="E69" s="85"/>
      <c r="F69" s="89" t="s">
        <v>41</v>
      </c>
      <c r="G69" s="453" t="str">
        <f>VLOOKUP(Formeln!$F$46,Formeln!$A$11:$B$15,2)</f>
        <v>Leer</v>
      </c>
      <c r="H69" s="454"/>
    </row>
    <row r="70" spans="1:11" x14ac:dyDescent="0.2">
      <c r="B70" s="85"/>
      <c r="C70" s="85"/>
      <c r="D70" s="85"/>
      <c r="E70" s="85"/>
      <c r="F70" s="89" t="s">
        <v>29</v>
      </c>
      <c r="G70" s="453" t="str">
        <f>VLOOKUP(Formeln!$F$49,Formeln!$A$20:$B$24,2)</f>
        <v>Leer</v>
      </c>
      <c r="H70" s="454"/>
    </row>
    <row r="71" spans="1:11" ht="12" thickBot="1" x14ac:dyDescent="0.25">
      <c r="B71" s="85"/>
      <c r="C71" s="85"/>
      <c r="D71" s="85"/>
      <c r="E71" s="85"/>
      <c r="F71" s="89" t="s">
        <v>81</v>
      </c>
      <c r="G71" s="455" t="str">
        <f>IF(Formular!$M$11="","",Formular!$M$11)</f>
        <v xml:space="preserve"> </v>
      </c>
      <c r="H71" s="456"/>
    </row>
    <row r="72" spans="1:11" ht="33.75" customHeight="1" x14ac:dyDescent="0.2">
      <c r="A72" s="444" t="s">
        <v>143</v>
      </c>
      <c r="B72" s="445"/>
      <c r="C72" s="445"/>
      <c r="D72" s="445"/>
      <c r="E72" s="445"/>
      <c r="F72" s="446"/>
      <c r="G72" s="90" t="s">
        <v>12</v>
      </c>
      <c r="H72" s="90" t="s">
        <v>4</v>
      </c>
      <c r="I72" s="91" t="s">
        <v>38</v>
      </c>
      <c r="J72" s="92" t="s">
        <v>39</v>
      </c>
      <c r="K72" s="93" t="s">
        <v>44</v>
      </c>
    </row>
    <row r="73" spans="1:11" x14ac:dyDescent="0.2">
      <c r="A73" s="450"/>
      <c r="B73" s="451"/>
      <c r="C73" s="451"/>
      <c r="D73" s="451"/>
      <c r="E73" s="451"/>
      <c r="F73" s="452"/>
      <c r="G73" s="97"/>
      <c r="H73" s="97"/>
      <c r="I73" s="94" t="str">
        <f>IF(G73=0," ",DATEDIF(G73,H73,"d")+1)</f>
        <v xml:space="preserve"> </v>
      </c>
      <c r="J73" s="3"/>
      <c r="K73" s="212" t="str">
        <f>IF(I73=" ","",IF(AND(Formeln!$F$5&gt;49,I73&gt;0,Formeln!$D$46=2,Formular!$Q$4&lt;DATE(1900,8,1)),J73/Formular!$K$14*100,IF(AND(Formeln!$F$5&gt;49,I73&gt;0,Formeln!$D$46=2,Formular!$Q$4&gt;=DATE(1900,8,1)),J73/Formular!$K$14*100,IF(AND(Formeln!$F$5&gt;49,I73&gt;0,Formeln!$D$46&gt;2),100*I73/365*((Formular!$K$27+Formular!$L$27)/2)/100,IF(AND(Formeln!$F$5&gt;49,I73&gt;0,Formeln!$D$46=2,Formeln!$D$50=2),100*I73/360*((Formular!$K$27+Formular!$L$23)/2)/100,Formeln!$A$33)))))</f>
        <v/>
      </c>
    </row>
    <row r="74" spans="1:11" x14ac:dyDescent="0.2">
      <c r="A74" s="441"/>
      <c r="B74" s="442"/>
      <c r="C74" s="442"/>
      <c r="D74" s="442"/>
      <c r="E74" s="442"/>
      <c r="F74" s="443"/>
      <c r="G74" s="97"/>
      <c r="H74" s="97"/>
      <c r="I74" s="94" t="str">
        <f t="shared" ref="I74:I82" si="2">IF(G74=0," ",DATEDIF(G74,H74,"d")+1)</f>
        <v xml:space="preserve"> </v>
      </c>
      <c r="J74" s="3"/>
      <c r="K74" s="212" t="str">
        <f>IF(I74=" ","",IF(AND(Formeln!$F$5&gt;49,I74&gt;0,Formeln!$D$46=2,Formular!$Q$4&lt;DATE(1900,8,1)),J74/Formular!$K$14*100,IF(AND(Formeln!$F$5&gt;49,I74&gt;0,Formeln!$D$46=2,Formular!$Q$4&gt;=DATE(1900,8,1)),J74/Formular!$K$14*100,IF(AND(Formeln!$F$5&gt;49,I74&gt;0,Formeln!$D$46&gt;2),100*I74/365*((Formular!$K$27+Formular!$L$27)/2)/100,IF(AND(Formeln!$F$5&gt;49,I74&gt;0,Formeln!$D$46=2,Formeln!$D$50=2),100*I74/360*((Formular!$K$27+Formular!$L$23)/2)/100,Formeln!$A$33)))))</f>
        <v/>
      </c>
    </row>
    <row r="75" spans="1:11" x14ac:dyDescent="0.2">
      <c r="A75" s="441"/>
      <c r="B75" s="442"/>
      <c r="C75" s="442"/>
      <c r="D75" s="442"/>
      <c r="E75" s="442"/>
      <c r="F75" s="443"/>
      <c r="G75" s="97"/>
      <c r="H75" s="97"/>
      <c r="I75" s="94" t="str">
        <f t="shared" si="2"/>
        <v xml:space="preserve"> </v>
      </c>
      <c r="J75" s="3"/>
      <c r="K75" s="212" t="str">
        <f>IF(I75=" ","",IF(AND(Formeln!$F$5&gt;49,I75&gt;0,Formeln!$D$46=2,Formular!$Q$4&lt;DATE(1900,8,1)),J75/Formular!$K$14*100,IF(AND(Formeln!$F$5&gt;49,I75&gt;0,Formeln!$D$46=2,Formular!$Q$4&gt;=DATE(1900,8,1)),J75/Formular!$K$14*100,IF(AND(Formeln!$F$5&gt;49,I75&gt;0,Formeln!$D$46&gt;2),100*I75/365*((Formular!$K$27+Formular!$L$27)/2)/100,IF(AND(Formeln!$F$5&gt;49,I75&gt;0,Formeln!$D$46=2,Formeln!$D$50=2),100*I75/360*((Formular!$K$27+Formular!$L$23)/2)/100,Formeln!$A$33)))))</f>
        <v/>
      </c>
    </row>
    <row r="76" spans="1:11" x14ac:dyDescent="0.2">
      <c r="A76" s="441"/>
      <c r="B76" s="442"/>
      <c r="C76" s="442"/>
      <c r="D76" s="442"/>
      <c r="E76" s="442"/>
      <c r="F76" s="443"/>
      <c r="G76" s="97"/>
      <c r="H76" s="97"/>
      <c r="I76" s="94" t="str">
        <f t="shared" si="2"/>
        <v xml:space="preserve"> </v>
      </c>
      <c r="J76" s="3"/>
      <c r="K76" s="212" t="str">
        <f>IF(I76=" ","",IF(AND(Formeln!$F$5&gt;49,I76&gt;0,Formeln!$D$46=2,Formular!$Q$4&lt;DATE(1900,8,1)),J76/Formular!$K$14*100,IF(AND(Formeln!$F$5&gt;49,I76&gt;0,Formeln!$D$46=2,Formular!$Q$4&gt;=DATE(1900,8,1)),J76/Formular!$K$14*100,IF(AND(Formeln!$F$5&gt;49,I76&gt;0,Formeln!$D$46&gt;2),100*I76/365*((Formular!$K$27+Formular!$L$27)/2)/100,IF(AND(Formeln!$F$5&gt;49,I76&gt;0,Formeln!$D$46=2,Formeln!$D$50=2),100*I76/360*((Formular!$K$27+Formular!$L$23)/2)/100,Formeln!$A$33)))))</f>
        <v/>
      </c>
    </row>
    <row r="77" spans="1:11" x14ac:dyDescent="0.2">
      <c r="A77" s="441"/>
      <c r="B77" s="442"/>
      <c r="C77" s="442"/>
      <c r="D77" s="442"/>
      <c r="E77" s="442"/>
      <c r="F77" s="443"/>
      <c r="G77" s="97"/>
      <c r="H77" s="97"/>
      <c r="I77" s="94" t="str">
        <f t="shared" si="2"/>
        <v xml:space="preserve"> </v>
      </c>
      <c r="J77" s="3"/>
      <c r="K77" s="212" t="str">
        <f>IF(I77=" ","",IF(AND(Formeln!$F$5&gt;49,I77&gt;0,Formeln!$D$46=2,Formular!$Q$4&lt;DATE(1900,8,1)),J77/Formular!$K$14*100,IF(AND(Formeln!$F$5&gt;49,I77&gt;0,Formeln!$D$46=2,Formular!$Q$4&gt;=DATE(1900,8,1)),J77/Formular!$K$14*100,IF(AND(Formeln!$F$5&gt;49,I77&gt;0,Formeln!$D$46&gt;2),100*I77/365*((Formular!$K$27+Formular!$L$27)/2)/100,IF(AND(Formeln!$F$5&gt;49,I77&gt;0,Formeln!$D$46=2,Formeln!$D$50=2),100*I77/360*((Formular!$K$27+Formular!$L$23)/2)/100,Formeln!$A$33)))))</f>
        <v/>
      </c>
    </row>
    <row r="78" spans="1:11" x14ac:dyDescent="0.2">
      <c r="A78" s="441"/>
      <c r="B78" s="442"/>
      <c r="C78" s="442"/>
      <c r="D78" s="442"/>
      <c r="E78" s="442"/>
      <c r="F78" s="443"/>
      <c r="G78" s="97"/>
      <c r="H78" s="97"/>
      <c r="I78" s="94" t="str">
        <f t="shared" si="2"/>
        <v xml:space="preserve"> </v>
      </c>
      <c r="J78" s="3"/>
      <c r="K78" s="212" t="str">
        <f>IF(I78=" ","",IF(AND(Formeln!$F$5&gt;49,I78&gt;0,Formeln!$D$46=2,Formular!$Q$4&lt;DATE(1900,8,1)),J78/Formular!$K$14*100,IF(AND(Formeln!$F$5&gt;49,I78&gt;0,Formeln!$D$46=2,Formular!$Q$4&gt;=DATE(1900,8,1)),J78/Formular!$K$14*100,IF(AND(Formeln!$F$5&gt;49,I78&gt;0,Formeln!$D$46&gt;2),100*I78/365*((Formular!$K$27+Formular!$L$27)/2)/100,IF(AND(Formeln!$F$5&gt;49,I78&gt;0,Formeln!$D$46=2,Formeln!$D$50=2),100*I78/360*((Formular!$K$27+Formular!$L$23)/2)/100,Formeln!$A$33)))))</f>
        <v/>
      </c>
    </row>
    <row r="79" spans="1:11" x14ac:dyDescent="0.2">
      <c r="A79" s="441"/>
      <c r="B79" s="442"/>
      <c r="C79" s="442"/>
      <c r="D79" s="442"/>
      <c r="E79" s="442"/>
      <c r="F79" s="443"/>
      <c r="G79" s="97"/>
      <c r="H79" s="97"/>
      <c r="I79" s="94" t="str">
        <f t="shared" si="2"/>
        <v xml:space="preserve"> </v>
      </c>
      <c r="J79" s="3"/>
      <c r="K79" s="212" t="str">
        <f>IF(I79=" ","",IF(AND(Formeln!$F$5&gt;49,I79&gt;0,Formeln!$D$46=2,Formular!$Q$4&lt;DATE(1900,8,1)),J79/Formular!$K$14*100,IF(AND(Formeln!$F$5&gt;49,I79&gt;0,Formeln!$D$46=2,Formular!$Q$4&gt;=DATE(1900,8,1)),J79/Formular!$K$14*100,IF(AND(Formeln!$F$5&gt;49,I79&gt;0,Formeln!$D$46&gt;2),100*I79/365*((Formular!$K$27+Formular!$L$27)/2)/100,IF(AND(Formeln!$F$5&gt;49,I79&gt;0,Formeln!$D$46=2,Formeln!$D$50=2),100*I79/360*((Formular!$K$27+Formular!$L$23)/2)/100,Formeln!$A$33)))))</f>
        <v/>
      </c>
    </row>
    <row r="80" spans="1:11" x14ac:dyDescent="0.2">
      <c r="A80" s="441"/>
      <c r="B80" s="442"/>
      <c r="C80" s="442"/>
      <c r="D80" s="442"/>
      <c r="E80" s="442"/>
      <c r="F80" s="443"/>
      <c r="G80" s="97"/>
      <c r="H80" s="97"/>
      <c r="I80" s="94" t="str">
        <f t="shared" si="2"/>
        <v xml:space="preserve"> </v>
      </c>
      <c r="J80" s="3"/>
      <c r="K80" s="212" t="str">
        <f>IF(I80=" ","",IF(AND(Formeln!$F$5&gt;49,I80&gt;0,Formeln!$D$46=2,Formular!$Q$4&lt;DATE(1900,8,1)),J80/Formular!$K$14*100,IF(AND(Formeln!$F$5&gt;49,I80&gt;0,Formeln!$D$46=2,Formular!$Q$4&gt;=DATE(1900,8,1)),J80/Formular!$K$14*100,IF(AND(Formeln!$F$5&gt;49,I80&gt;0,Formeln!$D$46&gt;2),100*I80/365*((Formular!$K$27+Formular!$L$27)/2)/100,IF(AND(Formeln!$F$5&gt;49,I80&gt;0,Formeln!$D$46=2,Formeln!$D$50=2),100*I80/360*((Formular!$K$27+Formular!$L$23)/2)/100,Formeln!$A$33)))))</f>
        <v/>
      </c>
    </row>
    <row r="81" spans="1:11" x14ac:dyDescent="0.2">
      <c r="A81" s="441"/>
      <c r="B81" s="442"/>
      <c r="C81" s="442"/>
      <c r="D81" s="442"/>
      <c r="E81" s="442"/>
      <c r="F81" s="443"/>
      <c r="G81" s="97"/>
      <c r="H81" s="97"/>
      <c r="I81" s="94" t="str">
        <f t="shared" si="2"/>
        <v xml:space="preserve"> </v>
      </c>
      <c r="J81" s="3"/>
      <c r="K81" s="212" t="str">
        <f>IF(I81=" ","",IF(AND(Formeln!$F$5&gt;49,I81&gt;0,Formeln!$D$46=2,Formular!$Q$4&lt;DATE(1900,8,1)),J81/Formular!$K$14*100,IF(AND(Formeln!$F$5&gt;49,I81&gt;0,Formeln!$D$46=2,Formular!$Q$4&gt;=DATE(1900,8,1)),J81/Formular!$K$14*100,IF(AND(Formeln!$F$5&gt;49,I81&gt;0,Formeln!$D$46&gt;2),100*I81/365*((Formular!$K$27+Formular!$L$27)/2)/100,IF(AND(Formeln!$F$5&gt;49,I81&gt;0,Formeln!$D$46=2,Formeln!$D$50=2),100*I81/360*((Formular!$K$27+Formular!$L$23)/2)/100,Formeln!$A$33)))))</f>
        <v/>
      </c>
    </row>
    <row r="82" spans="1:11" ht="12" thickBot="1" x14ac:dyDescent="0.25">
      <c r="A82" s="441"/>
      <c r="B82" s="442"/>
      <c r="C82" s="442"/>
      <c r="D82" s="442"/>
      <c r="E82" s="442"/>
      <c r="F82" s="443"/>
      <c r="G82" s="97"/>
      <c r="H82" s="97"/>
      <c r="I82" s="94" t="str">
        <f t="shared" si="2"/>
        <v xml:space="preserve"> </v>
      </c>
      <c r="J82" s="3"/>
      <c r="K82" s="212" t="str">
        <f>IF(I82=" ","",IF(AND(Formeln!$F$5&gt;49,I82&gt;0,Formeln!$D$46=2,Formular!$Q$4&lt;DATE(1900,8,1)),J82/Formular!$K$14*100,IF(AND(Formeln!$F$5&gt;49,I82&gt;0,Formeln!$D$46=2,Formular!$Q$4&gt;=DATE(1900,8,1)),J82/Formular!$K$14*100,IF(AND(Formeln!$F$5&gt;49,I82&gt;0,Formeln!$D$46&gt;2),100*I82/365*((Formular!$K$27+Formular!$L$27)/2)/100,IF(AND(Formeln!$F$5&gt;49,I82&gt;0,Formeln!$D$46=2,Formeln!$D$50=2),100*I82/360*((Formular!$K$27+Formular!$L$23)/2)/100,Formeln!$A$33)))))</f>
        <v/>
      </c>
    </row>
    <row r="83" spans="1:11" ht="12" thickBot="1" x14ac:dyDescent="0.25">
      <c r="A83" s="85" t="s">
        <v>84</v>
      </c>
      <c r="I83" s="33" t="str">
        <f>IF(Formeln!$F$5&gt;49, SUM('Bezug AE als Urlaub'!I73:I82),"")</f>
        <v/>
      </c>
      <c r="J83" s="33" t="str">
        <f>IF(Formeln!$F$5&gt;49, SUM('Bezug AE als Urlaub'!J73:J82),"")</f>
        <v/>
      </c>
      <c r="K83" s="213">
        <f>SUM(K73:K82)</f>
        <v>0</v>
      </c>
    </row>
    <row r="85" spans="1:11" ht="11.25" customHeight="1" x14ac:dyDescent="0.2">
      <c r="A85" s="430" t="s">
        <v>90</v>
      </c>
      <c r="B85" s="431"/>
      <c r="C85" s="431"/>
      <c r="D85" s="431"/>
      <c r="E85" s="431"/>
      <c r="F85" s="431"/>
      <c r="G85" s="431"/>
      <c r="H85" s="431"/>
      <c r="I85" s="431"/>
      <c r="J85" s="431"/>
    </row>
    <row r="86" spans="1:11" x14ac:dyDescent="0.2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1" x14ac:dyDescent="0.2">
      <c r="A87" s="35" t="s">
        <v>15</v>
      </c>
      <c r="B87" s="36"/>
      <c r="C87" s="37"/>
      <c r="D87" s="11"/>
      <c r="E87" s="51"/>
      <c r="G87" s="34" t="s">
        <v>45</v>
      </c>
      <c r="H87" s="66"/>
      <c r="I87" s="66"/>
      <c r="J87" s="66"/>
      <c r="K87" s="95"/>
    </row>
    <row r="88" spans="1:11" x14ac:dyDescent="0.2">
      <c r="A88" s="13"/>
      <c r="B88" s="36"/>
      <c r="C88" s="37"/>
      <c r="D88" s="11"/>
      <c r="E88" s="39"/>
      <c r="G88" s="63"/>
      <c r="H88" s="66"/>
      <c r="I88" s="66"/>
      <c r="J88" s="66"/>
      <c r="K88" s="95"/>
    </row>
    <row r="89" spans="1:11" x14ac:dyDescent="0.2">
      <c r="A89" s="41" t="s">
        <v>79</v>
      </c>
      <c r="B89" s="64"/>
      <c r="C89" s="42"/>
      <c r="D89" s="41"/>
      <c r="E89" s="65"/>
      <c r="G89" s="43" t="s">
        <v>80</v>
      </c>
      <c r="H89" s="65"/>
      <c r="I89" s="65"/>
      <c r="J89" s="65"/>
      <c r="K89" s="96"/>
    </row>
    <row r="91" spans="1:11" ht="18" customHeight="1" x14ac:dyDescent="0.2">
      <c r="A91" s="105" t="str">
        <f>Formular!$A$1</f>
        <v>Individuelle Pensenbuchhaltung und Altersentlastungskonto (IPB-/AE-Konto)</v>
      </c>
      <c r="B91" s="98"/>
      <c r="C91" s="98"/>
      <c r="D91" s="98"/>
      <c r="E91" s="98"/>
      <c r="F91" s="98"/>
      <c r="G91" s="98"/>
      <c r="H91" s="98"/>
      <c r="I91" s="98"/>
      <c r="J91" s="98"/>
      <c r="K91" s="98"/>
    </row>
    <row r="93" spans="1:11" x14ac:dyDescent="0.2">
      <c r="A93" s="83" t="s">
        <v>89</v>
      </c>
      <c r="B93" s="83"/>
      <c r="C93" s="83"/>
      <c r="D93" s="84"/>
    </row>
    <row r="95" spans="1:11" x14ac:dyDescent="0.2">
      <c r="A95" s="447" t="s">
        <v>0</v>
      </c>
      <c r="B95" s="447"/>
      <c r="C95" s="85"/>
      <c r="E95" s="86" t="s">
        <v>50</v>
      </c>
      <c r="H95" s="447" t="s">
        <v>2</v>
      </c>
      <c r="I95" s="447"/>
      <c r="K95" s="87" t="s">
        <v>3</v>
      </c>
    </row>
    <row r="96" spans="1:11" x14ac:dyDescent="0.2">
      <c r="A96" s="457" t="str">
        <f>IF(Formular!$A$4=0,"",Formular!$A$4)</f>
        <v xml:space="preserve"> </v>
      </c>
      <c r="B96" s="457"/>
      <c r="C96" s="457"/>
      <c r="E96" s="448" t="str">
        <f>IF(Formular!$E$4=0,"",Formular!$E$4)</f>
        <v/>
      </c>
      <c r="F96" s="448"/>
      <c r="H96" s="449" t="str">
        <f>IF(Formular!$J$4=0,"",Formular!$J$4)</f>
        <v/>
      </c>
      <c r="I96" s="449"/>
      <c r="K96" s="88" t="str">
        <f>IF(Formular!$Q$4=0,"",Formular!$Q$4)</f>
        <v/>
      </c>
    </row>
    <row r="97" spans="1:11" ht="12" thickBot="1" x14ac:dyDescent="0.25">
      <c r="B97" s="85"/>
      <c r="C97" s="85"/>
      <c r="D97" s="85"/>
      <c r="E97" s="85"/>
    </row>
    <row r="98" spans="1:11" x14ac:dyDescent="0.2">
      <c r="B98" s="85"/>
      <c r="C98" s="85"/>
      <c r="D98" s="85"/>
      <c r="E98" s="85"/>
      <c r="G98" s="439" t="s">
        <v>47</v>
      </c>
      <c r="H98" s="440"/>
    </row>
    <row r="99" spans="1:11" x14ac:dyDescent="0.2">
      <c r="B99" s="85"/>
      <c r="C99" s="85"/>
      <c r="D99" s="85"/>
      <c r="E99" s="85"/>
      <c r="F99" s="89" t="s">
        <v>41</v>
      </c>
      <c r="G99" s="453" t="str">
        <f>VLOOKUP(Formeln!$H$46,Formeln!$A$11:$B$15,2)</f>
        <v>Leer</v>
      </c>
      <c r="H99" s="454"/>
    </row>
    <row r="100" spans="1:11" x14ac:dyDescent="0.2">
      <c r="B100" s="85"/>
      <c r="C100" s="85"/>
      <c r="D100" s="85"/>
      <c r="E100" s="85"/>
      <c r="F100" s="89" t="s">
        <v>29</v>
      </c>
      <c r="G100" s="453" t="str">
        <f>VLOOKUP(Formeln!$H$49,Formeln!$A$20:$B$24,2)</f>
        <v>Leer</v>
      </c>
      <c r="H100" s="454"/>
    </row>
    <row r="101" spans="1:11" ht="12" thickBot="1" x14ac:dyDescent="0.25">
      <c r="B101" s="85"/>
      <c r="C101" s="85"/>
      <c r="D101" s="85"/>
      <c r="E101" s="85"/>
      <c r="F101" s="89" t="s">
        <v>81</v>
      </c>
      <c r="G101" s="455" t="str">
        <f>IF(Formular!$Q$11="","",Formular!$Q$11)</f>
        <v/>
      </c>
      <c r="H101" s="456"/>
    </row>
    <row r="102" spans="1:11" ht="35.25" customHeight="1" x14ac:dyDescent="0.2">
      <c r="A102" s="444" t="s">
        <v>143</v>
      </c>
      <c r="B102" s="445"/>
      <c r="C102" s="445"/>
      <c r="D102" s="445"/>
      <c r="E102" s="445"/>
      <c r="F102" s="446"/>
      <c r="G102" s="90" t="s">
        <v>12</v>
      </c>
      <c r="H102" s="90" t="s">
        <v>4</v>
      </c>
      <c r="I102" s="91" t="s">
        <v>38</v>
      </c>
      <c r="J102" s="92" t="s">
        <v>39</v>
      </c>
      <c r="K102" s="93" t="s">
        <v>44</v>
      </c>
    </row>
    <row r="103" spans="1:11" x14ac:dyDescent="0.2">
      <c r="A103" s="450"/>
      <c r="B103" s="451"/>
      <c r="C103" s="451"/>
      <c r="D103" s="451"/>
      <c r="E103" s="451"/>
      <c r="F103" s="452"/>
      <c r="G103" s="97"/>
      <c r="H103" s="97"/>
      <c r="I103" s="94" t="str">
        <f>IF(G103=0," ",DATEDIF(G103,H103,"d")+1)</f>
        <v xml:space="preserve"> </v>
      </c>
      <c r="J103" s="3"/>
      <c r="K103" s="212" t="str">
        <f>IF(I103=" ","",IF(AND(Formeln!$F$5&gt;49,I103&gt;0,Formeln!$D$46=2,Formular!$Q$4&lt;DATE(1900,8,1)),J103/Formular!$K$14*100,IF(AND(Formeln!$F$5&gt;49,I103&gt;0,Formeln!$D$46=2,Formular!$Q$4&gt;=DATE(1900,8,1)),J103/Formular!$K$14*100,IF(AND(Formeln!$F$5&gt;49,I103&gt;0,Formeln!$D$46&gt;2),100*I103/365*((Formular!$K$27+Formular!$L$27)/2)/100,IF(AND(Formeln!$F$5&gt;49,I103&gt;0,Formeln!$D$46=2,Formeln!$D$50=2),100*I103/360*((Formular!$K$27+Formular!$L$23)/2)/100,Formeln!$A$33)))))</f>
        <v/>
      </c>
    </row>
    <row r="104" spans="1:11" x14ac:dyDescent="0.2">
      <c r="A104" s="441"/>
      <c r="B104" s="442"/>
      <c r="C104" s="442"/>
      <c r="D104" s="442"/>
      <c r="E104" s="442"/>
      <c r="F104" s="443"/>
      <c r="G104" s="97"/>
      <c r="H104" s="97"/>
      <c r="I104" s="94" t="str">
        <f t="shared" ref="I104:I112" si="3">IF(G104=0," ",DATEDIF(G104,H104,"d")+1)</f>
        <v xml:space="preserve"> </v>
      </c>
      <c r="J104" s="3"/>
      <c r="K104" s="212" t="str">
        <f>IF(I104=" ","",IF(AND(Formeln!$F$5&gt;49,I104&gt;0,Formeln!$D$46=2,Formular!$Q$4&lt;DATE(1900,8,1)),J104/Formular!$K$14*100,IF(AND(Formeln!$F$5&gt;49,I104&gt;0,Formeln!$D$46=2,Formular!$Q$4&gt;=DATE(1900,8,1)),J104/Formular!$K$14*100,IF(AND(Formeln!$F$5&gt;49,I104&gt;0,Formeln!$D$46&gt;2),100*I104/365*((Formular!$K$27+Formular!$L$27)/2)/100,IF(AND(Formeln!$F$5&gt;49,I104&gt;0,Formeln!$D$46=2,Formeln!$D$50=2),100*I104/360*((Formular!$K$27+Formular!$L$23)/2)/100,Formeln!$A$33)))))</f>
        <v/>
      </c>
    </row>
    <row r="105" spans="1:11" x14ac:dyDescent="0.2">
      <c r="A105" s="441"/>
      <c r="B105" s="442"/>
      <c r="C105" s="442"/>
      <c r="D105" s="442"/>
      <c r="E105" s="442"/>
      <c r="F105" s="443"/>
      <c r="G105" s="97"/>
      <c r="H105" s="97"/>
      <c r="I105" s="94" t="str">
        <f t="shared" si="3"/>
        <v xml:space="preserve"> </v>
      </c>
      <c r="J105" s="3"/>
      <c r="K105" s="212" t="str">
        <f>IF(I105=" ","",IF(AND(Formeln!$F$5&gt;49,I105&gt;0,Formeln!$D$46=2,Formular!$Q$4&lt;DATE(1900,8,1)),J105/Formular!$K$14*100,IF(AND(Formeln!$F$5&gt;49,I105&gt;0,Formeln!$D$46=2,Formular!$Q$4&gt;=DATE(1900,8,1)),J105/Formular!$K$14*100,IF(AND(Formeln!$F$5&gt;49,I105&gt;0,Formeln!$D$46&gt;2),100*I105/365*((Formular!$K$27+Formular!$L$27)/2)/100,IF(AND(Formeln!$F$5&gt;49,I105&gt;0,Formeln!$D$46=2,Formeln!$D$50=2),100*I105/360*((Formular!$K$27+Formular!$L$23)/2)/100,Formeln!$A$33)))))</f>
        <v/>
      </c>
    </row>
    <row r="106" spans="1:11" x14ac:dyDescent="0.2">
      <c r="A106" s="441"/>
      <c r="B106" s="442"/>
      <c r="C106" s="442"/>
      <c r="D106" s="442"/>
      <c r="E106" s="442"/>
      <c r="F106" s="443"/>
      <c r="G106" s="97"/>
      <c r="H106" s="97"/>
      <c r="I106" s="94" t="str">
        <f t="shared" si="3"/>
        <v xml:space="preserve"> </v>
      </c>
      <c r="J106" s="3"/>
      <c r="K106" s="212" t="str">
        <f>IF(I106=" ","",IF(AND(Formeln!$F$5&gt;49,I106&gt;0,Formeln!$D$46=2,Formular!$Q$4&lt;DATE(1900,8,1)),J106/Formular!$K$14*100,IF(AND(Formeln!$F$5&gt;49,I106&gt;0,Formeln!$D$46=2,Formular!$Q$4&gt;=DATE(1900,8,1)),J106/Formular!$K$14*100,IF(AND(Formeln!$F$5&gt;49,I106&gt;0,Formeln!$D$46&gt;2),100*I106/365*((Formular!$K$27+Formular!$L$27)/2)/100,IF(AND(Formeln!$F$5&gt;49,I106&gt;0,Formeln!$D$46=2,Formeln!$D$50=2),100*I106/360*((Formular!$K$27+Formular!$L$23)/2)/100,Formeln!$A$33)))))</f>
        <v/>
      </c>
    </row>
    <row r="107" spans="1:11" x14ac:dyDescent="0.2">
      <c r="A107" s="441"/>
      <c r="B107" s="442"/>
      <c r="C107" s="442"/>
      <c r="D107" s="442"/>
      <c r="E107" s="442"/>
      <c r="F107" s="443"/>
      <c r="G107" s="97"/>
      <c r="H107" s="97"/>
      <c r="I107" s="94" t="str">
        <f t="shared" si="3"/>
        <v xml:space="preserve"> </v>
      </c>
      <c r="J107" s="3"/>
      <c r="K107" s="212" t="str">
        <f>IF(I107=" ","",IF(AND(Formeln!$F$5&gt;49,I107&gt;0,Formeln!$D$46=2,Formular!$Q$4&lt;DATE(1900,8,1)),J107/Formular!$K$14*100,IF(AND(Formeln!$F$5&gt;49,I107&gt;0,Formeln!$D$46=2,Formular!$Q$4&gt;=DATE(1900,8,1)),J107/Formular!$K$14*100,IF(AND(Formeln!$F$5&gt;49,I107&gt;0,Formeln!$D$46&gt;2),100*I107/365*((Formular!$K$27+Formular!$L$27)/2)/100,IF(AND(Formeln!$F$5&gt;49,I107&gt;0,Formeln!$D$46=2,Formeln!$D$50=2),100*I107/360*((Formular!$K$27+Formular!$L$23)/2)/100,Formeln!$A$33)))))</f>
        <v/>
      </c>
    </row>
    <row r="108" spans="1:11" x14ac:dyDescent="0.2">
      <c r="A108" s="441"/>
      <c r="B108" s="442"/>
      <c r="C108" s="442"/>
      <c r="D108" s="442"/>
      <c r="E108" s="442"/>
      <c r="F108" s="443"/>
      <c r="G108" s="97"/>
      <c r="H108" s="97"/>
      <c r="I108" s="94" t="str">
        <f t="shared" si="3"/>
        <v xml:space="preserve"> </v>
      </c>
      <c r="J108" s="3"/>
      <c r="K108" s="212" t="str">
        <f>IF(I108=" ","",IF(AND(Formeln!$F$5&gt;49,I108&gt;0,Formeln!$D$46=2,Formular!$Q$4&lt;DATE(1900,8,1)),J108/Formular!$K$14*100,IF(AND(Formeln!$F$5&gt;49,I108&gt;0,Formeln!$D$46=2,Formular!$Q$4&gt;=DATE(1900,8,1)),J108/Formular!$K$14*100,IF(AND(Formeln!$F$5&gt;49,I108&gt;0,Formeln!$D$46&gt;2),100*I108/365*((Formular!$K$27+Formular!$L$27)/2)/100,IF(AND(Formeln!$F$5&gt;49,I108&gt;0,Formeln!$D$46=2,Formeln!$D$50=2),100*I108/360*((Formular!$K$27+Formular!$L$23)/2)/100,Formeln!$A$33)))))</f>
        <v/>
      </c>
    </row>
    <row r="109" spans="1:11" x14ac:dyDescent="0.2">
      <c r="A109" s="441"/>
      <c r="B109" s="442"/>
      <c r="C109" s="442"/>
      <c r="D109" s="442"/>
      <c r="E109" s="442"/>
      <c r="F109" s="443"/>
      <c r="G109" s="97"/>
      <c r="H109" s="97"/>
      <c r="I109" s="94" t="str">
        <f t="shared" si="3"/>
        <v xml:space="preserve"> </v>
      </c>
      <c r="J109" s="3"/>
      <c r="K109" s="212" t="str">
        <f>IF(I109=" ","",IF(AND(Formeln!$F$5&gt;49,I109&gt;0,Formeln!$D$46=2,Formular!$Q$4&lt;DATE(1900,8,1)),J109/Formular!$K$14*100,IF(AND(Formeln!$F$5&gt;49,I109&gt;0,Formeln!$D$46=2,Formular!$Q$4&gt;=DATE(1900,8,1)),J109/Formular!$K$14*100,IF(AND(Formeln!$F$5&gt;49,I109&gt;0,Formeln!$D$46&gt;2),100*I109/365*((Formular!$K$27+Formular!$L$27)/2)/100,IF(AND(Formeln!$F$5&gt;49,I109&gt;0,Formeln!$D$46=2,Formeln!$D$50=2),100*I109/360*((Formular!$K$27+Formular!$L$23)/2)/100,Formeln!$A$33)))))</f>
        <v/>
      </c>
    </row>
    <row r="110" spans="1:11" x14ac:dyDescent="0.2">
      <c r="A110" s="441"/>
      <c r="B110" s="442"/>
      <c r="C110" s="442"/>
      <c r="D110" s="442"/>
      <c r="E110" s="442"/>
      <c r="F110" s="443"/>
      <c r="G110" s="97"/>
      <c r="H110" s="97"/>
      <c r="I110" s="94" t="str">
        <f t="shared" si="3"/>
        <v xml:space="preserve"> </v>
      </c>
      <c r="J110" s="3"/>
      <c r="K110" s="212" t="str">
        <f>IF(I110=" ","",IF(AND(Formeln!$F$5&gt;49,I110&gt;0,Formeln!$D$46=2,Formular!$Q$4&lt;DATE(1900,8,1)),J110/Formular!$K$14*100,IF(AND(Formeln!$F$5&gt;49,I110&gt;0,Formeln!$D$46=2,Formular!$Q$4&gt;=DATE(1900,8,1)),J110/Formular!$K$14*100,IF(AND(Formeln!$F$5&gt;49,I110&gt;0,Formeln!$D$46&gt;2),100*I110/365*((Formular!$K$27+Formular!$L$27)/2)/100,IF(AND(Formeln!$F$5&gt;49,I110&gt;0,Formeln!$D$46=2,Formeln!$D$50=2),100*I110/360*((Formular!$K$27+Formular!$L$23)/2)/100,Formeln!$A$33)))))</f>
        <v/>
      </c>
    </row>
    <row r="111" spans="1:11" x14ac:dyDescent="0.2">
      <c r="A111" s="441"/>
      <c r="B111" s="442"/>
      <c r="C111" s="442"/>
      <c r="D111" s="442"/>
      <c r="E111" s="442"/>
      <c r="F111" s="443"/>
      <c r="G111" s="97"/>
      <c r="H111" s="97"/>
      <c r="I111" s="94" t="str">
        <f t="shared" si="3"/>
        <v xml:space="preserve"> </v>
      </c>
      <c r="J111" s="3"/>
      <c r="K111" s="212" t="str">
        <f>IF(I111=" ","",IF(AND(Formeln!$F$5&gt;49,I111&gt;0,Formeln!$D$46=2,Formular!$Q$4&lt;DATE(1900,8,1)),J111/Formular!$K$14*100,IF(AND(Formeln!$F$5&gt;49,I111&gt;0,Formeln!$D$46=2,Formular!$Q$4&gt;=DATE(1900,8,1)),J111/Formular!$K$14*100,IF(AND(Formeln!$F$5&gt;49,I111&gt;0,Formeln!$D$46&gt;2),100*I111/365*((Formular!$K$27+Formular!$L$27)/2)/100,IF(AND(Formeln!$F$5&gt;49,I111&gt;0,Formeln!$D$46=2,Formeln!$D$50=2),100*I111/360*((Formular!$K$27+Formular!$L$23)/2)/100,Formeln!$A$33)))))</f>
        <v/>
      </c>
    </row>
    <row r="112" spans="1:11" ht="12" thickBot="1" x14ac:dyDescent="0.25">
      <c r="A112" s="441"/>
      <c r="B112" s="442"/>
      <c r="C112" s="442"/>
      <c r="D112" s="442"/>
      <c r="E112" s="442"/>
      <c r="F112" s="443"/>
      <c r="G112" s="97"/>
      <c r="H112" s="97"/>
      <c r="I112" s="94" t="str">
        <f t="shared" si="3"/>
        <v xml:space="preserve"> </v>
      </c>
      <c r="J112" s="3"/>
      <c r="K112" s="212" t="str">
        <f>IF(I112=" ","",IF(AND(Formeln!$F$5&gt;49,I112&gt;0,Formeln!$D$46=2,Formular!$Q$4&lt;DATE(1900,8,1)),J112/Formular!$K$14*100,IF(AND(Formeln!$F$5&gt;49,I112&gt;0,Formeln!$D$46=2,Formular!$Q$4&gt;=DATE(1900,8,1)),J112/Formular!$K$14*100,IF(AND(Formeln!$F$5&gt;49,I112&gt;0,Formeln!$D$46&gt;2),100*I112/365*((Formular!$K$27+Formular!$L$27)/2)/100,IF(AND(Formeln!$F$5&gt;49,I112&gt;0,Formeln!$D$46=2,Formeln!$D$50=2),100*I112/360*((Formular!$K$27+Formular!$L$23)/2)/100,Formeln!$A$33)))))</f>
        <v/>
      </c>
    </row>
    <row r="113" spans="1:11" ht="12" thickBot="1" x14ac:dyDescent="0.25">
      <c r="A113" s="85" t="s">
        <v>85</v>
      </c>
      <c r="I113" s="33" t="str">
        <f>IF(Formeln!$F$5&gt;49, SUM('Bezug AE als Urlaub'!I103:I112),"")</f>
        <v/>
      </c>
      <c r="J113" s="33" t="str">
        <f>IF(Formeln!$F$5&gt;49, SUM('Bezug AE als Urlaub'!J103:J112),"")</f>
        <v/>
      </c>
      <c r="K113" s="213">
        <f>SUM(K103:K112)</f>
        <v>0</v>
      </c>
    </row>
    <row r="115" spans="1:11" ht="11.25" customHeight="1" x14ac:dyDescent="0.2">
      <c r="A115" s="430" t="s">
        <v>90</v>
      </c>
      <c r="B115" s="431"/>
      <c r="C115" s="431"/>
      <c r="D115" s="431"/>
      <c r="E115" s="431"/>
      <c r="F115" s="431"/>
      <c r="G115" s="431"/>
      <c r="H115" s="431"/>
      <c r="I115" s="431"/>
      <c r="J115" s="431"/>
    </row>
    <row r="116" spans="1:1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1" x14ac:dyDescent="0.2">
      <c r="A117" s="35" t="s">
        <v>15</v>
      </c>
      <c r="B117" s="36"/>
      <c r="C117" s="37"/>
      <c r="D117" s="11"/>
      <c r="E117" s="51"/>
      <c r="G117" s="34" t="s">
        <v>45</v>
      </c>
      <c r="H117" s="66"/>
      <c r="I117" s="66"/>
      <c r="J117" s="66"/>
      <c r="K117" s="95"/>
    </row>
    <row r="118" spans="1:11" x14ac:dyDescent="0.2">
      <c r="A118" s="13"/>
      <c r="B118" s="36"/>
      <c r="C118" s="37"/>
      <c r="D118" s="11"/>
      <c r="E118" s="39"/>
      <c r="G118" s="63"/>
      <c r="H118" s="66"/>
      <c r="I118" s="66"/>
      <c r="J118" s="66"/>
      <c r="K118" s="95"/>
    </row>
    <row r="119" spans="1:11" x14ac:dyDescent="0.2">
      <c r="A119" s="41" t="s">
        <v>79</v>
      </c>
      <c r="B119" s="64"/>
      <c r="C119" s="42"/>
      <c r="D119" s="41"/>
      <c r="E119" s="65"/>
      <c r="G119" s="43" t="s">
        <v>80</v>
      </c>
      <c r="H119" s="65"/>
      <c r="I119" s="65"/>
      <c r="J119" s="65"/>
      <c r="K119" s="96"/>
    </row>
  </sheetData>
  <sheetProtection algorithmName="SHA-512" hashValue="pTWlyVuhMVrdioCwj2MyT5Bho12lDI7TNyWk3e2VnF/8+FEEm4NlY+iTyAAinRuu9egTW3kiL/q5+++d/ZUzbw==" saltValue="B1btB1nY4BeNS34CQPs2MQ==" spinCount="100000" sheet="1" objects="1" scenarios="1"/>
  <mergeCells count="84">
    <mergeCell ref="A105:F105"/>
    <mergeCell ref="A106:F106"/>
    <mergeCell ref="A107:F107"/>
    <mergeCell ref="A108:F108"/>
    <mergeCell ref="A115:J115"/>
    <mergeCell ref="A109:F109"/>
    <mergeCell ref="A110:F110"/>
    <mergeCell ref="A111:F111"/>
    <mergeCell ref="A112:F112"/>
    <mergeCell ref="A102:F102"/>
    <mergeCell ref="A103:F103"/>
    <mergeCell ref="A104:F104"/>
    <mergeCell ref="A85:J85"/>
    <mergeCell ref="G98:H98"/>
    <mergeCell ref="G99:H99"/>
    <mergeCell ref="G100:H100"/>
    <mergeCell ref="G101:H101"/>
    <mergeCell ref="A95:B95"/>
    <mergeCell ref="H95:I95"/>
    <mergeCell ref="A96:C96"/>
    <mergeCell ref="H96:I96"/>
    <mergeCell ref="E96:F96"/>
    <mergeCell ref="A75:F75"/>
    <mergeCell ref="G69:H69"/>
    <mergeCell ref="G70:H70"/>
    <mergeCell ref="G71:H71"/>
    <mergeCell ref="H5:I5"/>
    <mergeCell ref="H6:I6"/>
    <mergeCell ref="A12:F12"/>
    <mergeCell ref="A5:B5"/>
    <mergeCell ref="G8:H8"/>
    <mergeCell ref="G9:H9"/>
    <mergeCell ref="G10:H10"/>
    <mergeCell ref="G11:H11"/>
    <mergeCell ref="A6:C6"/>
    <mergeCell ref="E6:F6"/>
    <mergeCell ref="A13:F13"/>
    <mergeCell ref="A14:F14"/>
    <mergeCell ref="A22:F22"/>
    <mergeCell ref="A19:F19"/>
    <mergeCell ref="A20:F20"/>
    <mergeCell ref="A82:F82"/>
    <mergeCell ref="A52:F52"/>
    <mergeCell ref="A55:J55"/>
    <mergeCell ref="A76:F76"/>
    <mergeCell ref="A77:F77"/>
    <mergeCell ref="A78:F78"/>
    <mergeCell ref="A79:F79"/>
    <mergeCell ref="A72:F72"/>
    <mergeCell ref="A73:F73"/>
    <mergeCell ref="A66:C66"/>
    <mergeCell ref="A81:F81"/>
    <mergeCell ref="A80:F80"/>
    <mergeCell ref="A74:F74"/>
    <mergeCell ref="A25:J25"/>
    <mergeCell ref="A43:F43"/>
    <mergeCell ref="A35:B35"/>
    <mergeCell ref="H35:I35"/>
    <mergeCell ref="A15:F15"/>
    <mergeCell ref="G39:H39"/>
    <mergeCell ref="G40:H40"/>
    <mergeCell ref="G41:H41"/>
    <mergeCell ref="E36:F36"/>
    <mergeCell ref="A16:F16"/>
    <mergeCell ref="A21:F21"/>
    <mergeCell ref="A36:C36"/>
    <mergeCell ref="H36:I36"/>
    <mergeCell ref="G38:H38"/>
    <mergeCell ref="A17:F17"/>
    <mergeCell ref="A18:F18"/>
    <mergeCell ref="G68:H68"/>
    <mergeCell ref="A50:F50"/>
    <mergeCell ref="A45:F45"/>
    <mergeCell ref="A46:F46"/>
    <mergeCell ref="A42:F42"/>
    <mergeCell ref="A65:B65"/>
    <mergeCell ref="E66:F66"/>
    <mergeCell ref="H66:I66"/>
    <mergeCell ref="H65:I65"/>
    <mergeCell ref="A49:F49"/>
    <mergeCell ref="A51:F51"/>
    <mergeCell ref="A47:F47"/>
    <mergeCell ref="A48:F48"/>
    <mergeCell ref="A44:F44"/>
  </mergeCells>
  <phoneticPr fontId="4" type="noConversion"/>
  <pageMargins left="0.78740157499999996" right="0.17" top="0.44" bottom="0.984251969" header="0.38" footer="0.4921259845"/>
  <pageSetup paperSize="9" orientation="landscape" r:id="rId1"/>
  <headerFooter alignWithMargins="0"/>
  <rowBreaks count="3" manualBreakCount="3">
    <brk id="30" max="16383" man="1"/>
    <brk id="60" max="16383" man="1"/>
    <brk id="9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indexed="11"/>
  </sheetPr>
  <dimension ref="A1:O104"/>
  <sheetViews>
    <sheetView workbookViewId="0">
      <selection activeCell="B3" sqref="B3:H7"/>
    </sheetView>
  </sheetViews>
  <sheetFormatPr baseColWidth="10" defaultColWidth="11.42578125" defaultRowHeight="12" x14ac:dyDescent="0.2"/>
  <cols>
    <col min="1" max="1" width="26.5703125" style="129" customWidth="1"/>
    <col min="2" max="2" width="15.7109375" style="129" customWidth="1"/>
    <col min="3" max="3" width="14" style="129" customWidth="1"/>
    <col min="4" max="4" width="10.85546875" style="129" customWidth="1"/>
    <col min="5" max="5" width="5" style="129" customWidth="1"/>
    <col min="6" max="6" width="7.85546875" style="129" customWidth="1"/>
    <col min="7" max="7" width="14.7109375" style="129" customWidth="1"/>
    <col min="8" max="8" width="8.7109375" style="129" customWidth="1"/>
    <col min="9" max="9" width="3.42578125" style="227" customWidth="1"/>
    <col min="10" max="10" width="5.28515625" style="129" customWidth="1"/>
    <col min="11" max="11" width="3.42578125" style="129" customWidth="1"/>
    <col min="12" max="16384" width="11.42578125" style="129"/>
  </cols>
  <sheetData>
    <row r="1" spans="1:15" ht="12.75" x14ac:dyDescent="0.2">
      <c r="A1" s="465" t="s">
        <v>104</v>
      </c>
      <c r="B1" s="465"/>
      <c r="C1" s="465"/>
      <c r="D1" s="465"/>
      <c r="E1" s="465"/>
      <c r="F1" s="465"/>
      <c r="G1" s="465"/>
      <c r="H1" s="465"/>
    </row>
    <row r="2" spans="1:15" ht="6" customHeight="1" x14ac:dyDescent="0.2"/>
    <row r="3" spans="1:15" ht="12" customHeight="1" x14ac:dyDescent="0.2">
      <c r="A3" s="466" t="s">
        <v>105</v>
      </c>
      <c r="B3" s="468" t="s">
        <v>176</v>
      </c>
      <c r="C3" s="468"/>
      <c r="D3" s="468"/>
      <c r="E3" s="468"/>
      <c r="F3" s="468"/>
      <c r="G3" s="468"/>
      <c r="H3" s="468"/>
      <c r="I3" s="228"/>
    </row>
    <row r="4" spans="1:15" x14ac:dyDescent="0.2">
      <c r="A4" s="466"/>
      <c r="B4" s="468"/>
      <c r="C4" s="468"/>
      <c r="D4" s="468"/>
      <c r="E4" s="468"/>
      <c r="F4" s="468"/>
      <c r="G4" s="468"/>
      <c r="H4" s="468"/>
      <c r="I4" s="301"/>
    </row>
    <row r="5" spans="1:15" x14ac:dyDescent="0.2">
      <c r="A5" s="466"/>
      <c r="B5" s="468"/>
      <c r="C5" s="468"/>
      <c r="D5" s="468"/>
      <c r="E5" s="468"/>
      <c r="F5" s="468"/>
      <c r="G5" s="468"/>
      <c r="H5" s="468"/>
      <c r="I5" s="301"/>
    </row>
    <row r="6" spans="1:15" ht="14.25" customHeight="1" x14ac:dyDescent="0.2">
      <c r="A6" s="466"/>
      <c r="B6" s="468"/>
      <c r="C6" s="468"/>
      <c r="D6" s="468"/>
      <c r="E6" s="468"/>
      <c r="F6" s="468"/>
      <c r="G6" s="468"/>
      <c r="H6" s="468"/>
      <c r="I6" s="301"/>
    </row>
    <row r="7" spans="1:15" ht="0.75" customHeight="1" x14ac:dyDescent="0.2">
      <c r="A7" s="466"/>
      <c r="B7" s="468"/>
      <c r="C7" s="468"/>
      <c r="D7" s="468"/>
      <c r="E7" s="468"/>
      <c r="F7" s="468"/>
      <c r="G7" s="468"/>
      <c r="H7" s="468"/>
      <c r="I7" s="301"/>
    </row>
    <row r="8" spans="1:15" ht="12" customHeight="1" x14ac:dyDescent="0.2">
      <c r="A8" s="466"/>
      <c r="B8" s="469" t="s">
        <v>171</v>
      </c>
      <c r="C8" s="469"/>
      <c r="D8" s="469"/>
      <c r="E8" s="469"/>
      <c r="F8" s="469"/>
      <c r="G8" s="469"/>
      <c r="H8" s="469"/>
      <c r="I8" s="301"/>
    </row>
    <row r="9" spans="1:15" x14ac:dyDescent="0.2">
      <c r="A9" s="466"/>
      <c r="B9" s="469"/>
      <c r="C9" s="469"/>
      <c r="D9" s="469"/>
      <c r="E9" s="469"/>
      <c r="F9" s="469"/>
      <c r="G9" s="469"/>
      <c r="H9" s="469"/>
      <c r="I9" s="301"/>
    </row>
    <row r="10" spans="1:15" ht="12" hidden="1" customHeight="1" x14ac:dyDescent="0.2">
      <c r="A10" s="466"/>
      <c r="B10" s="469"/>
      <c r="C10" s="469"/>
      <c r="D10" s="469"/>
      <c r="E10" s="469"/>
      <c r="F10" s="469"/>
      <c r="G10" s="469"/>
      <c r="H10" s="469"/>
      <c r="I10" s="301"/>
    </row>
    <row r="11" spans="1:15" s="227" customFormat="1" ht="12" customHeight="1" x14ac:dyDescent="0.2">
      <c r="A11" s="466"/>
      <c r="B11" s="469"/>
      <c r="C11" s="469"/>
      <c r="D11" s="469"/>
      <c r="E11" s="469"/>
      <c r="F11" s="469"/>
      <c r="G11" s="469"/>
      <c r="H11" s="469"/>
      <c r="I11" s="228"/>
      <c r="O11" s="229"/>
    </row>
    <row r="12" spans="1:15" s="227" customFormat="1" x14ac:dyDescent="0.2">
      <c r="A12" s="466"/>
      <c r="B12" s="469"/>
      <c r="C12" s="469"/>
      <c r="D12" s="469"/>
      <c r="E12" s="469"/>
      <c r="F12" s="469"/>
      <c r="G12" s="469"/>
      <c r="H12" s="469"/>
      <c r="I12" s="228"/>
    </row>
    <row r="13" spans="1:15" ht="3.75" customHeight="1" x14ac:dyDescent="0.2">
      <c r="A13" s="466"/>
      <c r="B13" s="469"/>
      <c r="C13" s="469"/>
      <c r="D13" s="469"/>
      <c r="E13" s="469"/>
      <c r="F13" s="469"/>
      <c r="G13" s="469"/>
      <c r="H13" s="469"/>
      <c r="I13" s="228"/>
    </row>
    <row r="14" spans="1:15" ht="12.75" customHeight="1" x14ac:dyDescent="0.2">
      <c r="A14" s="466"/>
      <c r="B14" s="470" t="s">
        <v>221</v>
      </c>
      <c r="C14" s="470"/>
      <c r="D14" s="470"/>
      <c r="E14" s="470"/>
      <c r="F14" s="470"/>
      <c r="G14" s="470"/>
      <c r="H14" s="470"/>
      <c r="I14" s="228"/>
    </row>
    <row r="15" spans="1:15" ht="12" customHeight="1" x14ac:dyDescent="0.2">
      <c r="A15" s="466"/>
      <c r="B15" s="470"/>
      <c r="C15" s="470"/>
      <c r="D15" s="470"/>
      <c r="E15" s="470"/>
      <c r="F15" s="470"/>
      <c r="G15" s="470"/>
      <c r="H15" s="470"/>
      <c r="I15" s="228"/>
    </row>
    <row r="16" spans="1:15" ht="12.75" customHeight="1" x14ac:dyDescent="0.2">
      <c r="A16" s="467"/>
      <c r="B16" s="471"/>
      <c r="C16" s="471"/>
      <c r="D16" s="471"/>
      <c r="E16" s="471"/>
      <c r="F16" s="471"/>
      <c r="G16" s="471"/>
      <c r="H16" s="471"/>
      <c r="I16" s="228"/>
    </row>
    <row r="17" spans="1:11" ht="12.75" customHeight="1" x14ac:dyDescent="0.2">
      <c r="A17" s="150" t="s">
        <v>16</v>
      </c>
      <c r="B17" s="111"/>
      <c r="C17" s="111"/>
      <c r="D17" s="111"/>
      <c r="E17" s="111"/>
      <c r="F17" s="111"/>
      <c r="G17" s="111"/>
      <c r="H17" s="111"/>
      <c r="I17" s="228"/>
      <c r="J17" s="111"/>
    </row>
    <row r="18" spans="1:11" ht="12" customHeight="1" x14ac:dyDescent="0.2">
      <c r="A18" s="460" t="s">
        <v>130</v>
      </c>
      <c r="B18" s="460" t="s">
        <v>172</v>
      </c>
      <c r="C18" s="460"/>
      <c r="D18" s="460"/>
      <c r="E18" s="460"/>
      <c r="F18" s="460"/>
      <c r="G18" s="460"/>
      <c r="H18" s="460"/>
      <c r="I18" s="302"/>
      <c r="J18" s="149"/>
    </row>
    <row r="19" spans="1:11" ht="22.9" customHeight="1" x14ac:dyDescent="0.2">
      <c r="A19" s="460"/>
      <c r="B19" s="460"/>
      <c r="C19" s="460"/>
      <c r="D19" s="460"/>
      <c r="E19" s="460"/>
      <c r="F19" s="460"/>
      <c r="G19" s="460"/>
      <c r="H19" s="460"/>
      <c r="I19" s="302"/>
      <c r="J19" s="149"/>
    </row>
    <row r="20" spans="1:11" ht="1.5" customHeight="1" x14ac:dyDescent="0.2">
      <c r="A20" s="242"/>
      <c r="B20" s="242"/>
      <c r="C20" s="242"/>
      <c r="D20" s="242"/>
      <c r="E20" s="242"/>
      <c r="F20" s="242"/>
      <c r="G20" s="242"/>
      <c r="H20" s="242"/>
      <c r="I20" s="302"/>
      <c r="J20" s="149"/>
    </row>
    <row r="21" spans="1:11" x14ac:dyDescent="0.2">
      <c r="A21" s="151" t="s">
        <v>106</v>
      </c>
      <c r="B21" s="152"/>
      <c r="C21" s="153"/>
      <c r="D21" s="153"/>
      <c r="E21" s="153"/>
      <c r="F21" s="153"/>
      <c r="G21" s="153"/>
      <c r="H21" s="153"/>
      <c r="I21" s="302"/>
      <c r="J21" s="149"/>
    </row>
    <row r="22" spans="1:11" ht="14.25" customHeight="1" x14ac:dyDescent="0.2">
      <c r="A22" s="154" t="s">
        <v>114</v>
      </c>
      <c r="B22" s="460" t="s">
        <v>107</v>
      </c>
      <c r="C22" s="460"/>
      <c r="D22" s="460"/>
      <c r="E22" s="460"/>
      <c r="F22" s="460"/>
      <c r="G22" s="460"/>
      <c r="H22" s="460"/>
      <c r="I22" s="228"/>
      <c r="J22" s="111"/>
    </row>
    <row r="23" spans="1:11" ht="12" customHeight="1" x14ac:dyDescent="0.2">
      <c r="A23" s="460" t="s">
        <v>115</v>
      </c>
      <c r="B23" s="460" t="s">
        <v>188</v>
      </c>
      <c r="C23" s="460"/>
      <c r="D23" s="460"/>
      <c r="E23" s="460"/>
      <c r="F23" s="460"/>
      <c r="G23" s="460"/>
      <c r="H23" s="460"/>
      <c r="I23" s="228"/>
      <c r="J23" s="111"/>
    </row>
    <row r="24" spans="1:11" x14ac:dyDescent="0.2">
      <c r="A24" s="460"/>
      <c r="B24" s="460"/>
      <c r="C24" s="460"/>
      <c r="D24" s="460"/>
      <c r="E24" s="460"/>
      <c r="F24" s="460"/>
      <c r="G24" s="460"/>
      <c r="H24" s="460"/>
      <c r="I24" s="228"/>
      <c r="J24" s="111"/>
    </row>
    <row r="25" spans="1:11" ht="24.75" customHeight="1" x14ac:dyDescent="0.2">
      <c r="A25" s="154" t="s">
        <v>177</v>
      </c>
      <c r="B25" s="460" t="s">
        <v>217</v>
      </c>
      <c r="C25" s="460"/>
      <c r="D25" s="460"/>
      <c r="E25" s="460"/>
      <c r="F25" s="460"/>
      <c r="G25" s="460"/>
      <c r="H25" s="460"/>
      <c r="I25" s="228"/>
      <c r="J25" s="111"/>
    </row>
    <row r="26" spans="1:11" ht="12" customHeight="1" x14ac:dyDescent="0.2">
      <c r="A26" s="154" t="s">
        <v>154</v>
      </c>
      <c r="B26" s="460" t="s">
        <v>112</v>
      </c>
      <c r="C26" s="460"/>
      <c r="D26" s="460"/>
      <c r="E26" s="460"/>
      <c r="F26" s="460"/>
      <c r="G26" s="460"/>
      <c r="H26" s="460"/>
      <c r="I26" s="228"/>
      <c r="J26" s="111"/>
    </row>
    <row r="27" spans="1:11" ht="12" customHeight="1" x14ac:dyDescent="0.2">
      <c r="A27" s="155" t="s">
        <v>116</v>
      </c>
      <c r="B27" s="475" t="s">
        <v>108</v>
      </c>
      <c r="C27" s="475"/>
      <c r="D27" s="475"/>
      <c r="E27" s="475"/>
      <c r="F27" s="475"/>
      <c r="G27" s="475"/>
      <c r="H27" s="475"/>
      <c r="I27" s="228"/>
      <c r="J27" s="111"/>
      <c r="K27" s="111"/>
    </row>
    <row r="28" spans="1:11" ht="12" customHeight="1" x14ac:dyDescent="0.2">
      <c r="A28" s="476" t="s">
        <v>173</v>
      </c>
      <c r="B28" s="476"/>
      <c r="C28" s="476"/>
      <c r="D28" s="476"/>
      <c r="E28" s="476"/>
      <c r="F28" s="476"/>
      <c r="G28" s="476"/>
      <c r="H28" s="476"/>
      <c r="I28" s="228"/>
      <c r="J28" s="111"/>
    </row>
    <row r="29" spans="1:11" ht="12" customHeight="1" x14ac:dyDescent="0.2">
      <c r="A29" s="460" t="s">
        <v>131</v>
      </c>
      <c r="B29" s="460" t="s">
        <v>174</v>
      </c>
      <c r="C29" s="460"/>
      <c r="D29" s="460"/>
      <c r="E29" s="460"/>
      <c r="F29" s="460"/>
      <c r="G29" s="460"/>
      <c r="H29" s="460"/>
    </row>
    <row r="30" spans="1:11" x14ac:dyDescent="0.2">
      <c r="A30" s="460"/>
      <c r="B30" s="460"/>
      <c r="C30" s="460"/>
      <c r="D30" s="460"/>
      <c r="E30" s="460"/>
      <c r="F30" s="460"/>
      <c r="G30" s="460"/>
      <c r="H30" s="460"/>
    </row>
    <row r="31" spans="1:11" ht="14.25" customHeight="1" x14ac:dyDescent="0.2">
      <c r="A31" s="460"/>
      <c r="B31" s="460"/>
      <c r="C31" s="460"/>
      <c r="D31" s="460"/>
      <c r="E31" s="460"/>
      <c r="F31" s="460"/>
      <c r="G31" s="460"/>
      <c r="H31" s="460"/>
    </row>
    <row r="32" spans="1:11" s="225" customFormat="1" ht="24" customHeight="1" x14ac:dyDescent="0.2">
      <c r="A32" s="460"/>
      <c r="B32" s="224" t="s">
        <v>155</v>
      </c>
      <c r="C32" s="472" t="s">
        <v>163</v>
      </c>
      <c r="D32" s="473"/>
      <c r="E32" s="473"/>
      <c r="F32" s="473"/>
      <c r="G32" s="474"/>
    </row>
    <row r="33" spans="1:8" ht="12" customHeight="1" x14ac:dyDescent="0.2">
      <c r="A33" s="460"/>
      <c r="B33" s="209" t="s">
        <v>17</v>
      </c>
      <c r="C33" s="477">
        <v>0.04</v>
      </c>
      <c r="D33" s="478"/>
      <c r="E33" s="478"/>
      <c r="F33" s="478"/>
      <c r="G33" s="479"/>
    </row>
    <row r="34" spans="1:8" x14ac:dyDescent="0.2">
      <c r="A34" s="460"/>
      <c r="B34" s="209" t="s">
        <v>18</v>
      </c>
      <c r="C34" s="480">
        <v>0.08</v>
      </c>
      <c r="D34" s="481"/>
      <c r="E34" s="481"/>
      <c r="F34" s="481"/>
      <c r="G34" s="482"/>
    </row>
    <row r="35" spans="1:8" x14ac:dyDescent="0.2">
      <c r="A35" s="460"/>
      <c r="B35" s="209" t="s">
        <v>19</v>
      </c>
      <c r="C35" s="480">
        <v>0.12</v>
      </c>
      <c r="D35" s="481"/>
      <c r="E35" s="481"/>
      <c r="F35" s="481"/>
      <c r="G35" s="482"/>
    </row>
    <row r="36" spans="1:8" ht="5.25" customHeight="1" x14ac:dyDescent="0.2">
      <c r="A36" s="156"/>
      <c r="C36" s="208" t="s">
        <v>141</v>
      </c>
    </row>
    <row r="37" spans="1:8" s="227" customFormat="1" ht="24.75" customHeight="1" x14ac:dyDescent="0.2">
      <c r="A37" s="226" t="s">
        <v>189</v>
      </c>
      <c r="B37" s="458" t="s">
        <v>216</v>
      </c>
      <c r="C37" s="458"/>
      <c r="D37" s="458"/>
      <c r="E37" s="458"/>
      <c r="F37" s="458"/>
      <c r="G37" s="458"/>
      <c r="H37" s="458"/>
    </row>
    <row r="38" spans="1:8" s="227" customFormat="1" x14ac:dyDescent="0.2">
      <c r="A38" s="226"/>
      <c r="B38" s="458"/>
      <c r="C38" s="458"/>
      <c r="D38" s="458"/>
      <c r="E38" s="458"/>
      <c r="F38" s="458"/>
      <c r="G38" s="458"/>
      <c r="H38" s="458"/>
    </row>
    <row r="39" spans="1:8" s="227" customFormat="1" ht="36.75" customHeight="1" x14ac:dyDescent="0.2">
      <c r="A39" s="226" t="s">
        <v>117</v>
      </c>
      <c r="B39" s="459" t="s">
        <v>190</v>
      </c>
      <c r="C39" s="459"/>
      <c r="D39" s="459"/>
      <c r="E39" s="459"/>
      <c r="F39" s="459"/>
      <c r="G39" s="459"/>
      <c r="H39" s="459"/>
    </row>
    <row r="40" spans="1:8" ht="12" customHeight="1" x14ac:dyDescent="0.2">
      <c r="A40" s="458" t="s">
        <v>192</v>
      </c>
      <c r="B40" s="459" t="s">
        <v>194</v>
      </c>
      <c r="C40" s="459"/>
      <c r="D40" s="459"/>
      <c r="E40" s="459"/>
      <c r="F40" s="459"/>
      <c r="G40" s="459"/>
      <c r="H40" s="459"/>
    </row>
    <row r="41" spans="1:8" x14ac:dyDescent="0.2">
      <c r="A41" s="458"/>
      <c r="B41" s="459"/>
      <c r="C41" s="459"/>
      <c r="D41" s="459"/>
      <c r="E41" s="459"/>
      <c r="F41" s="459"/>
      <c r="G41" s="459"/>
      <c r="H41" s="459"/>
    </row>
    <row r="42" spans="1:8" ht="24" customHeight="1" x14ac:dyDescent="0.2">
      <c r="A42" s="226" t="s">
        <v>193</v>
      </c>
      <c r="B42" s="459" t="s">
        <v>195</v>
      </c>
      <c r="C42" s="459"/>
      <c r="D42" s="459"/>
      <c r="E42" s="459"/>
      <c r="F42" s="459"/>
      <c r="G42" s="459"/>
      <c r="H42" s="459"/>
    </row>
    <row r="43" spans="1:8" ht="12" customHeight="1" x14ac:dyDescent="0.2">
      <c r="A43" s="458" t="s">
        <v>196</v>
      </c>
      <c r="B43" s="459" t="s">
        <v>197</v>
      </c>
      <c r="C43" s="459"/>
      <c r="D43" s="459"/>
      <c r="E43" s="459"/>
      <c r="F43" s="459"/>
      <c r="G43" s="459"/>
      <c r="H43" s="459"/>
    </row>
    <row r="44" spans="1:8" ht="9.75" customHeight="1" x14ac:dyDescent="0.2">
      <c r="A44" s="458"/>
      <c r="B44" s="459"/>
      <c r="C44" s="459"/>
      <c r="D44" s="459"/>
      <c r="E44" s="459"/>
      <c r="F44" s="459"/>
      <c r="G44" s="459"/>
      <c r="H44" s="459"/>
    </row>
    <row r="45" spans="1:8" ht="12" hidden="1" customHeight="1" x14ac:dyDescent="0.2">
      <c r="A45" s="458"/>
      <c r="B45" s="459"/>
      <c r="C45" s="459"/>
      <c r="D45" s="459"/>
      <c r="E45" s="459"/>
      <c r="F45" s="459"/>
      <c r="G45" s="459"/>
      <c r="H45" s="459"/>
    </row>
    <row r="46" spans="1:8" ht="12" hidden="1" customHeight="1" x14ac:dyDescent="0.2">
      <c r="A46" s="458"/>
      <c r="B46" s="459"/>
      <c r="C46" s="459"/>
      <c r="D46" s="459"/>
      <c r="E46" s="459"/>
      <c r="F46" s="459"/>
      <c r="G46" s="459"/>
      <c r="H46" s="459"/>
    </row>
    <row r="47" spans="1:8" ht="12" hidden="1" customHeight="1" x14ac:dyDescent="0.2">
      <c r="A47" s="458"/>
      <c r="B47" s="459"/>
      <c r="C47" s="459"/>
      <c r="D47" s="459"/>
      <c r="E47" s="459"/>
      <c r="F47" s="459"/>
      <c r="G47" s="459"/>
      <c r="H47" s="459"/>
    </row>
    <row r="48" spans="1:8" ht="46.5" customHeight="1" x14ac:dyDescent="0.2">
      <c r="A48" s="458"/>
      <c r="B48" s="459"/>
      <c r="C48" s="459"/>
      <c r="D48" s="459"/>
      <c r="E48" s="459"/>
      <c r="F48" s="459"/>
      <c r="G48" s="459"/>
      <c r="H48" s="459"/>
    </row>
    <row r="49" spans="1:14" s="227" customFormat="1" ht="52.5" customHeight="1" x14ac:dyDescent="0.2">
      <c r="A49" s="226" t="s">
        <v>199</v>
      </c>
      <c r="B49" s="459" t="s">
        <v>200</v>
      </c>
      <c r="C49" s="459"/>
      <c r="D49" s="459"/>
      <c r="E49" s="459"/>
      <c r="F49" s="459"/>
      <c r="G49" s="459"/>
      <c r="H49" s="459"/>
    </row>
    <row r="50" spans="1:14" ht="12" customHeight="1" x14ac:dyDescent="0.2">
      <c r="A50" s="460" t="s">
        <v>202</v>
      </c>
      <c r="B50" s="460" t="s">
        <v>201</v>
      </c>
      <c r="C50" s="460"/>
      <c r="D50" s="460"/>
      <c r="E50" s="460"/>
      <c r="F50" s="460"/>
      <c r="G50" s="460"/>
      <c r="H50" s="460"/>
    </row>
    <row r="51" spans="1:14" ht="6.75" customHeight="1" x14ac:dyDescent="0.2">
      <c r="A51" s="460"/>
      <c r="B51" s="460"/>
      <c r="C51" s="460"/>
      <c r="D51" s="460"/>
      <c r="E51" s="460"/>
      <c r="F51" s="460"/>
      <c r="G51" s="460"/>
      <c r="H51" s="460"/>
    </row>
    <row r="52" spans="1:14" ht="12" hidden="1" customHeight="1" x14ac:dyDescent="0.2">
      <c r="A52" s="460"/>
      <c r="B52" s="460"/>
      <c r="C52" s="460"/>
      <c r="D52" s="460"/>
      <c r="E52" s="460"/>
      <c r="F52" s="460"/>
      <c r="G52" s="460"/>
      <c r="H52" s="460"/>
    </row>
    <row r="53" spans="1:14" ht="12" hidden="1" customHeight="1" x14ac:dyDescent="0.2">
      <c r="A53" s="460"/>
      <c r="B53" s="460"/>
      <c r="C53" s="460"/>
      <c r="D53" s="460"/>
      <c r="E53" s="460"/>
      <c r="F53" s="460"/>
      <c r="G53" s="460"/>
      <c r="H53" s="460"/>
    </row>
    <row r="54" spans="1:14" ht="12" customHeight="1" x14ac:dyDescent="0.2">
      <c r="A54" s="460"/>
      <c r="B54" s="460"/>
      <c r="C54" s="460"/>
      <c r="D54" s="460"/>
      <c r="E54" s="460"/>
      <c r="F54" s="460"/>
      <c r="G54" s="460"/>
      <c r="H54" s="460"/>
    </row>
    <row r="55" spans="1:14" ht="121.5" customHeight="1" x14ac:dyDescent="0.2">
      <c r="A55" s="277" t="s">
        <v>203</v>
      </c>
      <c r="B55" s="460" t="s">
        <v>204</v>
      </c>
      <c r="C55" s="460"/>
      <c r="D55" s="460"/>
      <c r="E55" s="460"/>
      <c r="F55" s="460"/>
      <c r="G55" s="460"/>
      <c r="H55" s="460"/>
    </row>
    <row r="56" spans="1:14" ht="55.5" customHeight="1" x14ac:dyDescent="0.2">
      <c r="A56" s="277" t="s">
        <v>205</v>
      </c>
      <c r="B56" s="460" t="s">
        <v>206</v>
      </c>
      <c r="C56" s="460"/>
      <c r="D56" s="460"/>
      <c r="E56" s="460"/>
      <c r="F56" s="460"/>
      <c r="G56" s="460"/>
      <c r="H56" s="460"/>
    </row>
    <row r="57" spans="1:14" ht="46.5" customHeight="1" x14ac:dyDescent="0.2">
      <c r="A57" s="154" t="s">
        <v>208</v>
      </c>
      <c r="B57" s="460" t="s">
        <v>207</v>
      </c>
      <c r="C57" s="460"/>
      <c r="D57" s="460"/>
      <c r="E57" s="460"/>
      <c r="F57" s="460"/>
      <c r="G57" s="460"/>
      <c r="H57" s="460"/>
    </row>
    <row r="58" spans="1:14" ht="122.25" customHeight="1" x14ac:dyDescent="0.2">
      <c r="A58" s="154" t="s">
        <v>210</v>
      </c>
      <c r="B58" s="460" t="s">
        <v>209</v>
      </c>
      <c r="C58" s="460"/>
      <c r="D58" s="460"/>
      <c r="E58" s="460"/>
      <c r="F58" s="460"/>
      <c r="G58" s="460"/>
      <c r="H58" s="460"/>
    </row>
    <row r="59" spans="1:14" ht="27" customHeight="1" x14ac:dyDescent="0.2">
      <c r="A59" s="154" t="s">
        <v>211</v>
      </c>
      <c r="B59" s="461" t="s">
        <v>212</v>
      </c>
      <c r="C59" s="461"/>
      <c r="D59" s="461"/>
      <c r="E59" s="461"/>
      <c r="F59" s="461"/>
      <c r="G59" s="461"/>
      <c r="H59" s="461"/>
    </row>
    <row r="60" spans="1:14" ht="18.75" customHeight="1" x14ac:dyDescent="0.2">
      <c r="A60" s="242" t="s">
        <v>213</v>
      </c>
      <c r="B60" s="462" t="s">
        <v>156</v>
      </c>
      <c r="C60" s="462"/>
      <c r="D60" s="462"/>
      <c r="E60" s="462"/>
      <c r="F60" s="462"/>
      <c r="G60" s="462"/>
      <c r="H60" s="462"/>
    </row>
    <row r="61" spans="1:14" ht="12" customHeight="1" x14ac:dyDescent="0.2">
      <c r="A61" s="460" t="s">
        <v>214</v>
      </c>
      <c r="B61" s="463" t="s">
        <v>132</v>
      </c>
      <c r="C61" s="463"/>
      <c r="D61" s="463"/>
      <c r="E61" s="463"/>
      <c r="F61" s="463"/>
      <c r="G61" s="463"/>
      <c r="H61" s="463"/>
    </row>
    <row r="62" spans="1:14" x14ac:dyDescent="0.2">
      <c r="A62" s="460"/>
      <c r="B62" s="464" t="s">
        <v>215</v>
      </c>
      <c r="C62" s="464"/>
      <c r="D62" s="464"/>
      <c r="E62" s="464"/>
      <c r="F62" s="464"/>
      <c r="G62" s="464"/>
      <c r="H62" s="464"/>
    </row>
    <row r="63" spans="1:14" x14ac:dyDescent="0.2">
      <c r="A63" s="460"/>
      <c r="B63" s="464"/>
      <c r="C63" s="464"/>
      <c r="D63" s="464"/>
      <c r="E63" s="464"/>
      <c r="F63" s="464"/>
      <c r="G63" s="464"/>
      <c r="H63" s="464"/>
      <c r="M63" s="129" t="s">
        <v>141</v>
      </c>
      <c r="N63" s="129" t="s">
        <v>141</v>
      </c>
    </row>
    <row r="64" spans="1:14" x14ac:dyDescent="0.2">
      <c r="A64" s="460"/>
      <c r="B64" s="464"/>
      <c r="C64" s="464"/>
      <c r="D64" s="464"/>
      <c r="E64" s="464"/>
      <c r="F64" s="464"/>
      <c r="G64" s="464"/>
      <c r="H64" s="464"/>
    </row>
    <row r="65" spans="1:8" ht="12" customHeight="1" x14ac:dyDescent="0.2">
      <c r="A65" s="460"/>
      <c r="B65" s="464"/>
      <c r="C65" s="464"/>
      <c r="D65" s="464"/>
      <c r="E65" s="464"/>
      <c r="F65" s="464"/>
      <c r="G65" s="464"/>
      <c r="H65" s="464"/>
    </row>
    <row r="66" spans="1:8" ht="12.75" customHeight="1" x14ac:dyDescent="0.2">
      <c r="A66" s="460"/>
      <c r="B66" s="483" t="s">
        <v>164</v>
      </c>
      <c r="C66" s="483"/>
      <c r="D66" s="483"/>
      <c r="E66" s="483"/>
      <c r="F66" s="483"/>
      <c r="G66" s="483"/>
      <c r="H66" s="483"/>
    </row>
    <row r="67" spans="1:8" ht="12" customHeight="1" x14ac:dyDescent="0.2">
      <c r="A67" s="460"/>
      <c r="B67" s="483"/>
      <c r="C67" s="483"/>
      <c r="D67" s="483"/>
      <c r="E67" s="483"/>
      <c r="F67" s="483"/>
      <c r="G67" s="483"/>
      <c r="H67" s="483"/>
    </row>
    <row r="68" spans="1:8" ht="12" customHeight="1" x14ac:dyDescent="0.2">
      <c r="A68" s="460"/>
      <c r="B68" s="483"/>
      <c r="C68" s="483"/>
      <c r="D68" s="483"/>
      <c r="E68" s="483"/>
      <c r="F68" s="483"/>
      <c r="G68" s="483"/>
      <c r="H68" s="483"/>
    </row>
    <row r="69" spans="1:8" x14ac:dyDescent="0.2">
      <c r="A69" s="154" t="s">
        <v>124</v>
      </c>
      <c r="B69" s="243" t="s">
        <v>219</v>
      </c>
      <c r="C69" s="157"/>
      <c r="D69" s="157"/>
      <c r="E69" s="157"/>
      <c r="F69" s="157"/>
      <c r="G69" s="157"/>
      <c r="H69" s="157"/>
    </row>
    <row r="70" spans="1:8" x14ac:dyDescent="0.2">
      <c r="A70" s="460" t="s">
        <v>126</v>
      </c>
      <c r="B70" s="460" t="s">
        <v>129</v>
      </c>
      <c r="C70" s="460"/>
      <c r="D70" s="460"/>
      <c r="E70" s="460"/>
      <c r="F70" s="460"/>
      <c r="G70" s="460"/>
      <c r="H70" s="460"/>
    </row>
    <row r="71" spans="1:8" x14ac:dyDescent="0.2">
      <c r="A71" s="460"/>
      <c r="B71" s="460"/>
      <c r="C71" s="460"/>
      <c r="D71" s="460"/>
      <c r="E71" s="460"/>
      <c r="F71" s="460"/>
      <c r="G71" s="460"/>
      <c r="H71" s="460"/>
    </row>
    <row r="72" spans="1:8" x14ac:dyDescent="0.2">
      <c r="A72" s="242"/>
      <c r="B72" s="242"/>
      <c r="C72" s="242"/>
      <c r="D72" s="242"/>
      <c r="E72" s="242"/>
      <c r="F72" s="242"/>
      <c r="G72" s="242"/>
      <c r="H72" s="242"/>
    </row>
    <row r="73" spans="1:8" x14ac:dyDescent="0.2">
      <c r="A73" s="242"/>
      <c r="B73" s="242"/>
      <c r="C73" s="242"/>
      <c r="D73" s="242"/>
      <c r="E73" s="242"/>
      <c r="F73" s="242"/>
      <c r="G73" s="242"/>
      <c r="H73" s="242"/>
    </row>
    <row r="74" spans="1:8" ht="24.75" customHeight="1" x14ac:dyDescent="0.2">
      <c r="A74" s="242"/>
      <c r="B74" s="242"/>
      <c r="C74" s="242"/>
      <c r="D74" s="242"/>
      <c r="E74" s="242"/>
      <c r="F74" s="242"/>
      <c r="G74" s="242"/>
      <c r="H74" s="242"/>
    </row>
    <row r="75" spans="1:8" ht="7.5" customHeight="1" x14ac:dyDescent="0.2">
      <c r="A75" s="242"/>
      <c r="B75" s="242"/>
      <c r="C75" s="242"/>
      <c r="D75" s="242"/>
      <c r="E75" s="242"/>
      <c r="F75" s="242"/>
      <c r="G75" s="242"/>
      <c r="H75" s="242"/>
    </row>
    <row r="76" spans="1:8" x14ac:dyDescent="0.2">
      <c r="A76" s="242"/>
      <c r="B76" s="242"/>
      <c r="C76" s="242"/>
      <c r="D76" s="242"/>
      <c r="E76" s="242"/>
      <c r="F76" s="242"/>
      <c r="G76" s="242"/>
      <c r="H76" s="242"/>
    </row>
    <row r="77" spans="1:8" x14ac:dyDescent="0.2">
      <c r="A77" s="460" t="s">
        <v>127</v>
      </c>
      <c r="B77" s="460" t="s">
        <v>139</v>
      </c>
      <c r="C77" s="460"/>
      <c r="D77" s="460"/>
      <c r="E77" s="460"/>
      <c r="F77" s="460"/>
      <c r="G77" s="460"/>
      <c r="H77" s="460"/>
    </row>
    <row r="78" spans="1:8" x14ac:dyDescent="0.2">
      <c r="A78" s="460"/>
      <c r="B78" s="460"/>
      <c r="C78" s="460"/>
      <c r="D78" s="460"/>
      <c r="E78" s="460"/>
      <c r="F78" s="460"/>
      <c r="G78" s="460"/>
      <c r="H78" s="460"/>
    </row>
    <row r="79" spans="1:8" x14ac:dyDescent="0.2">
      <c r="A79" s="242"/>
      <c r="B79" s="242"/>
      <c r="C79" s="242"/>
      <c r="D79" s="242"/>
      <c r="E79" s="242"/>
      <c r="F79" s="242"/>
      <c r="G79" s="242"/>
      <c r="H79" s="242"/>
    </row>
    <row r="80" spans="1:8" x14ac:dyDescent="0.2">
      <c r="A80" s="129" t="s">
        <v>175</v>
      </c>
      <c r="E80" s="127" t="s">
        <v>113</v>
      </c>
    </row>
    <row r="81" ht="24.75" customHeight="1" x14ac:dyDescent="0.2"/>
    <row r="88" ht="26.25" customHeight="1" x14ac:dyDescent="0.2"/>
    <row r="94" ht="26.25" customHeight="1" x14ac:dyDescent="0.2"/>
    <row r="104" ht="12" customHeight="1" x14ac:dyDescent="0.2"/>
  </sheetData>
  <sheetProtection algorithmName="SHA-512" hashValue="L5hceVx58RRUiX3OSzuYLze08/R12pH3YKnyVZc6m4wpBf9fOSFtAF9SyVYKn3WBRRSE9RlYfBJ5cgANoMYesw==" saltValue="vBtAFhIJFJSbn2pMEa8RUQ==" spinCount="100000" sheet="1" objects="1" scenarios="1"/>
  <mergeCells count="44">
    <mergeCell ref="B66:H68"/>
    <mergeCell ref="A43:A48"/>
    <mergeCell ref="B49:H49"/>
    <mergeCell ref="B55:H55"/>
    <mergeCell ref="B56:H56"/>
    <mergeCell ref="B57:H57"/>
    <mergeCell ref="B22:H22"/>
    <mergeCell ref="B25:H25"/>
    <mergeCell ref="B26:H26"/>
    <mergeCell ref="B23:H24"/>
    <mergeCell ref="B29:H31"/>
    <mergeCell ref="A23:A24"/>
    <mergeCell ref="B37:H38"/>
    <mergeCell ref="B39:H39"/>
    <mergeCell ref="C32:G32"/>
    <mergeCell ref="B27:H27"/>
    <mergeCell ref="A28:H28"/>
    <mergeCell ref="A29:A35"/>
    <mergeCell ref="C33:G33"/>
    <mergeCell ref="C34:G34"/>
    <mergeCell ref="C35:G35"/>
    <mergeCell ref="A1:H1"/>
    <mergeCell ref="A3:A16"/>
    <mergeCell ref="A18:A19"/>
    <mergeCell ref="B3:H7"/>
    <mergeCell ref="B18:H19"/>
    <mergeCell ref="B8:H13"/>
    <mergeCell ref="B14:H16"/>
    <mergeCell ref="A40:A41"/>
    <mergeCell ref="B40:H41"/>
    <mergeCell ref="B42:H42"/>
    <mergeCell ref="B43:H48"/>
    <mergeCell ref="B77:H78"/>
    <mergeCell ref="A77:A78"/>
    <mergeCell ref="A50:A54"/>
    <mergeCell ref="B59:H59"/>
    <mergeCell ref="B70:H71"/>
    <mergeCell ref="B60:H60"/>
    <mergeCell ref="B58:H58"/>
    <mergeCell ref="B61:H61"/>
    <mergeCell ref="A61:A68"/>
    <mergeCell ref="A70:A71"/>
    <mergeCell ref="B62:H65"/>
    <mergeCell ref="B50:H54"/>
  </mergeCells>
  <phoneticPr fontId="4" type="noConversion"/>
  <pageMargins left="0.46" right="0.27" top="0.63" bottom="0.91" header="0.4921259845" footer="0.4921259845"/>
  <pageSetup paperSize="9" orientation="portrait" r:id="rId1"/>
  <headerFooter alignWithMargins="0">
    <oddFooter>&amp;L&amp;7Anleitung zum Formular individuelle Pensenbuchhaltung und Altersentlastungskonto (IPB-/AE-Konto) (#409989v4)&amp;R&amp;7Seite &amp;P / &amp;N</oddFooter>
  </headerFooter>
  <rowBreaks count="2" manualBreakCount="2">
    <brk id="59" max="16383" man="1"/>
    <brk id="7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indexed="9"/>
  </sheetPr>
  <dimension ref="A1:T76"/>
  <sheetViews>
    <sheetView zoomScale="90" zoomScaleNormal="90" workbookViewId="0">
      <selection activeCell="B48" sqref="B48"/>
    </sheetView>
  </sheetViews>
  <sheetFormatPr baseColWidth="10" defaultColWidth="11.42578125" defaultRowHeight="12" x14ac:dyDescent="0.2"/>
  <cols>
    <col min="1" max="1" width="38.85546875" style="110" customWidth="1"/>
    <col min="2" max="2" width="12" style="110" customWidth="1"/>
    <col min="3" max="3" width="8.5703125" style="110" bestFit="1" customWidth="1"/>
    <col min="4" max="5" width="9.140625" style="110" customWidth="1"/>
    <col min="6" max="6" width="11.140625" style="110" customWidth="1"/>
    <col min="7" max="9" width="9.140625" style="110" customWidth="1"/>
    <col min="10" max="10" width="7.140625" style="110" bestFit="1" customWidth="1"/>
    <col min="11" max="11" width="2.42578125" style="110" customWidth="1"/>
    <col min="12" max="12" width="6.42578125" style="110" bestFit="1" customWidth="1"/>
    <col min="13" max="13" width="2.28515625" style="110" customWidth="1"/>
    <col min="14" max="14" width="10.28515625" style="110" bestFit="1" customWidth="1"/>
    <col min="15" max="15" width="4.85546875" style="110" customWidth="1"/>
    <col min="16" max="16" width="10" style="110" customWidth="1"/>
    <col min="17" max="16384" width="11.42578125" style="110"/>
  </cols>
  <sheetData>
    <row r="1" spans="1:17" x14ac:dyDescent="0.2">
      <c r="A1" s="114" t="s">
        <v>13</v>
      </c>
    </row>
    <row r="3" spans="1:17" x14ac:dyDescent="0.2">
      <c r="A3" s="488" t="s">
        <v>9</v>
      </c>
      <c r="B3" s="488"/>
      <c r="C3" s="488"/>
      <c r="D3" s="488"/>
      <c r="E3" s="488"/>
      <c r="F3" s="488"/>
      <c r="G3" s="115"/>
      <c r="H3" s="490" t="s">
        <v>10</v>
      </c>
      <c r="I3" s="490"/>
      <c r="J3" s="490"/>
      <c r="K3" s="490"/>
      <c r="L3" s="490"/>
      <c r="M3" s="490"/>
      <c r="N3" s="490"/>
      <c r="O3" s="116"/>
    </row>
    <row r="4" spans="1:17" x14ac:dyDescent="0.2">
      <c r="A4" s="117" t="s">
        <v>5</v>
      </c>
      <c r="B4" s="117" t="s">
        <v>6</v>
      </c>
      <c r="C4" s="117"/>
      <c r="D4" s="117" t="s">
        <v>7</v>
      </c>
      <c r="E4" s="117"/>
      <c r="F4" s="117" t="s">
        <v>8</v>
      </c>
      <c r="G4" s="117"/>
      <c r="H4" s="118" t="s">
        <v>5</v>
      </c>
      <c r="I4" s="118"/>
      <c r="J4" s="118" t="s">
        <v>6</v>
      </c>
      <c r="K4" s="118"/>
      <c r="L4" s="118" t="s">
        <v>7</v>
      </c>
      <c r="M4" s="118"/>
      <c r="N4" s="118" t="s">
        <v>8</v>
      </c>
      <c r="O4" s="119"/>
    </row>
    <row r="5" spans="1:17" x14ac:dyDescent="0.2">
      <c r="A5" s="120">
        <f>DATEDIF(Formular!$Q$4,Formular!$E$4,"Y")</f>
        <v>0</v>
      </c>
      <c r="B5" s="120">
        <f>DATEDIF(Formular!$Q$4,Formular!$E$4,"YM")</f>
        <v>0</v>
      </c>
      <c r="C5" s="120"/>
      <c r="D5" s="120">
        <f>DATEDIF(Formular!$Q$4,Formular!$E$4,"yd")</f>
        <v>0</v>
      </c>
      <c r="E5" s="120"/>
      <c r="F5" s="117">
        <f>IF(AND(D5=0,B5=0),A5-1,A5)</f>
        <v>-1</v>
      </c>
      <c r="G5" s="117"/>
      <c r="H5" s="121">
        <f>DATEDIF(Formular!$Q$4,F7,"Y")</f>
        <v>0</v>
      </c>
      <c r="I5" s="121"/>
      <c r="J5" s="121">
        <f>DATEDIF(Formular!$Q$4,F7,"YM")</f>
        <v>5</v>
      </c>
      <c r="K5" s="121"/>
      <c r="L5" s="121">
        <f>DATEDIF(Formular!$Q$4,F7,"yd")</f>
        <v>182</v>
      </c>
      <c r="M5" s="121"/>
      <c r="N5" s="118">
        <f>IF(AND(L5=0,J5=0),H5-1,H5)</f>
        <v>0</v>
      </c>
      <c r="O5" s="119"/>
    </row>
    <row r="6" spans="1:17" x14ac:dyDescent="0.2">
      <c r="A6" s="122"/>
      <c r="B6" s="122"/>
      <c r="C6" s="122"/>
      <c r="D6" s="122"/>
      <c r="E6" s="122"/>
      <c r="F6" s="123"/>
      <c r="G6" s="123"/>
    </row>
    <row r="7" spans="1:17" x14ac:dyDescent="0.2">
      <c r="A7" s="489" t="s">
        <v>11</v>
      </c>
      <c r="B7" s="489"/>
      <c r="C7" s="489"/>
      <c r="D7" s="489"/>
      <c r="E7" s="124"/>
      <c r="F7" s="125">
        <f>DATE(YEAR(Formular!E4),MONTH(Formular!E4)+6,DAY(Formular!E4))</f>
        <v>182</v>
      </c>
      <c r="G7" s="126"/>
    </row>
    <row r="10" spans="1:17" x14ac:dyDescent="0.2">
      <c r="A10" s="127" t="s">
        <v>28</v>
      </c>
      <c r="G10" s="493" t="s">
        <v>162</v>
      </c>
      <c r="H10" s="493"/>
      <c r="I10" s="493"/>
      <c r="J10" s="493"/>
      <c r="K10" s="493"/>
      <c r="L10" s="493"/>
      <c r="M10" s="493"/>
      <c r="N10" s="493"/>
      <c r="O10" s="493"/>
      <c r="P10" s="493"/>
      <c r="Q10" s="493"/>
    </row>
    <row r="11" spans="1:17" x14ac:dyDescent="0.2">
      <c r="A11" s="110">
        <v>1</v>
      </c>
      <c r="B11" s="168" t="s">
        <v>31</v>
      </c>
      <c r="C11" s="128"/>
      <c r="G11" s="169" t="s">
        <v>147</v>
      </c>
      <c r="H11" s="169"/>
      <c r="I11" s="169"/>
      <c r="J11" s="169">
        <v>0</v>
      </c>
    </row>
    <row r="12" spans="1:17" x14ac:dyDescent="0.2">
      <c r="A12" s="110">
        <v>2</v>
      </c>
      <c r="B12" s="159" t="s">
        <v>157</v>
      </c>
      <c r="C12" s="129"/>
      <c r="G12" s="169" t="s">
        <v>148</v>
      </c>
      <c r="H12" s="169"/>
      <c r="I12" s="169"/>
      <c r="J12" s="169">
        <v>5</v>
      </c>
    </row>
    <row r="13" spans="1:17" x14ac:dyDescent="0.2">
      <c r="A13" s="110">
        <v>3</v>
      </c>
      <c r="B13" s="159" t="s">
        <v>142</v>
      </c>
      <c r="C13" s="129"/>
      <c r="G13" s="169" t="s">
        <v>149</v>
      </c>
      <c r="H13" s="169"/>
      <c r="I13" s="169"/>
      <c r="J13" s="169">
        <v>0</v>
      </c>
    </row>
    <row r="14" spans="1:17" x14ac:dyDescent="0.2">
      <c r="A14" s="110">
        <v>4</v>
      </c>
      <c r="B14" s="159" t="s">
        <v>146</v>
      </c>
      <c r="C14" s="129"/>
      <c r="G14" s="169" t="s">
        <v>150</v>
      </c>
      <c r="H14" s="169"/>
      <c r="I14" s="169"/>
      <c r="J14" s="169">
        <v>5</v>
      </c>
    </row>
    <row r="15" spans="1:17" x14ac:dyDescent="0.2">
      <c r="A15" s="110">
        <v>5</v>
      </c>
      <c r="B15" s="169" t="s">
        <v>158</v>
      </c>
      <c r="C15" s="129"/>
      <c r="G15" s="169" t="s">
        <v>159</v>
      </c>
      <c r="H15" s="169"/>
      <c r="I15" s="169"/>
      <c r="J15" s="169">
        <v>0</v>
      </c>
    </row>
    <row r="16" spans="1:17" x14ac:dyDescent="0.2">
      <c r="A16" s="110">
        <v>6</v>
      </c>
      <c r="B16" s="169" t="s">
        <v>141</v>
      </c>
      <c r="G16" s="169" t="s">
        <v>160</v>
      </c>
      <c r="H16" s="169"/>
      <c r="I16" s="169"/>
      <c r="J16" s="169">
        <v>5</v>
      </c>
    </row>
    <row r="17" spans="1:14" x14ac:dyDescent="0.2">
      <c r="A17" s="110" t="s">
        <v>141</v>
      </c>
    </row>
    <row r="19" spans="1:14" x14ac:dyDescent="0.2">
      <c r="A19" s="113" t="s">
        <v>27</v>
      </c>
      <c r="D19" s="110" t="s">
        <v>119</v>
      </c>
    </row>
    <row r="20" spans="1:14" x14ac:dyDescent="0.2">
      <c r="A20" s="110">
        <v>1</v>
      </c>
      <c r="B20" s="169" t="s">
        <v>31</v>
      </c>
    </row>
    <row r="21" spans="1:14" x14ac:dyDescent="0.2">
      <c r="A21" s="110">
        <v>2</v>
      </c>
      <c r="B21" s="170" t="s">
        <v>145</v>
      </c>
      <c r="C21" s="112"/>
      <c r="D21" s="130">
        <v>0.08</v>
      </c>
      <c r="N21" s="110" t="s">
        <v>141</v>
      </c>
    </row>
    <row r="22" spans="1:14" x14ac:dyDescent="0.2">
      <c r="A22" s="110">
        <v>3</v>
      </c>
      <c r="B22" s="160" t="s">
        <v>137</v>
      </c>
      <c r="C22" s="112"/>
      <c r="D22" s="130">
        <v>0.1</v>
      </c>
    </row>
    <row r="23" spans="1:14" x14ac:dyDescent="0.2">
      <c r="A23" s="110">
        <v>4</v>
      </c>
      <c r="B23" s="160" t="s">
        <v>120</v>
      </c>
      <c r="C23" s="112"/>
      <c r="D23" s="130">
        <v>0.09</v>
      </c>
    </row>
    <row r="24" spans="1:14" x14ac:dyDescent="0.2">
      <c r="A24" s="110">
        <v>5</v>
      </c>
      <c r="B24" s="171" t="s">
        <v>125</v>
      </c>
      <c r="C24" s="123"/>
      <c r="D24" s="130">
        <v>0.08</v>
      </c>
    </row>
    <row r="25" spans="1:14" x14ac:dyDescent="0.2">
      <c r="B25" s="169"/>
    </row>
    <row r="26" spans="1:14" x14ac:dyDescent="0.2">
      <c r="A26" s="113" t="s">
        <v>58</v>
      </c>
      <c r="B26" s="169"/>
    </row>
    <row r="27" spans="1:14" x14ac:dyDescent="0.2">
      <c r="A27" s="110">
        <v>1</v>
      </c>
      <c r="B27" s="171" t="s">
        <v>56</v>
      </c>
      <c r="C27" s="123"/>
    </row>
    <row r="28" spans="1:14" x14ac:dyDescent="0.2">
      <c r="A28" s="110">
        <v>2</v>
      </c>
      <c r="B28" s="171" t="s">
        <v>57</v>
      </c>
      <c r="C28" s="123"/>
    </row>
    <row r="30" spans="1:14" x14ac:dyDescent="0.2">
      <c r="A30" s="113" t="s">
        <v>30</v>
      </c>
    </row>
    <row r="31" spans="1:14" x14ac:dyDescent="0.2">
      <c r="A31" s="110" t="s">
        <v>32</v>
      </c>
    </row>
    <row r="32" spans="1:14" x14ac:dyDescent="0.2">
      <c r="A32" s="110" t="s">
        <v>152</v>
      </c>
      <c r="N32" s="201" t="s">
        <v>141</v>
      </c>
    </row>
    <row r="33" spans="1:18" x14ac:dyDescent="0.2">
      <c r="A33" s="110" t="s">
        <v>34</v>
      </c>
    </row>
    <row r="34" spans="1:18" x14ac:dyDescent="0.2">
      <c r="A34" s="110" t="s">
        <v>35</v>
      </c>
    </row>
    <row r="35" spans="1:18" x14ac:dyDescent="0.2">
      <c r="A35" s="110" t="s">
        <v>36</v>
      </c>
    </row>
    <row r="36" spans="1:18" x14ac:dyDescent="0.2">
      <c r="A36" s="110" t="s">
        <v>37</v>
      </c>
    </row>
    <row r="37" spans="1:18" x14ac:dyDescent="0.2">
      <c r="A37" s="110" t="s">
        <v>40</v>
      </c>
    </row>
    <row r="38" spans="1:18" x14ac:dyDescent="0.2">
      <c r="A38" s="110" t="s">
        <v>92</v>
      </c>
    </row>
    <row r="39" spans="1:18" x14ac:dyDescent="0.2">
      <c r="A39" s="110" t="s">
        <v>93</v>
      </c>
    </row>
    <row r="40" spans="1:18" x14ac:dyDescent="0.2">
      <c r="A40" s="191" t="s">
        <v>95</v>
      </c>
      <c r="B40" s="110" t="s">
        <v>136</v>
      </c>
    </row>
    <row r="41" spans="1:18" x14ac:dyDescent="0.2">
      <c r="A41" s="207" t="s">
        <v>134</v>
      </c>
    </row>
    <row r="42" spans="1:18" ht="24" x14ac:dyDescent="0.2">
      <c r="A42" s="207" t="s">
        <v>123</v>
      </c>
    </row>
    <row r="43" spans="1:18" ht="12.75" customHeight="1" x14ac:dyDescent="0.2">
      <c r="A43" s="484" t="s">
        <v>118</v>
      </c>
      <c r="B43" s="484"/>
      <c r="C43" s="484"/>
      <c r="D43" s="484"/>
      <c r="E43" s="484"/>
      <c r="F43" s="484"/>
      <c r="G43" s="484"/>
      <c r="H43" s="484"/>
    </row>
    <row r="44" spans="1:18" x14ac:dyDescent="0.2">
      <c r="A44" s="487"/>
      <c r="B44" s="487"/>
      <c r="C44" s="487"/>
      <c r="D44" s="487"/>
      <c r="E44" s="487"/>
      <c r="F44" s="487"/>
      <c r="G44" s="487"/>
      <c r="H44" s="487"/>
    </row>
    <row r="45" spans="1:18" x14ac:dyDescent="0.2">
      <c r="A45" s="131"/>
      <c r="B45" s="132" t="s">
        <v>52</v>
      </c>
      <c r="C45" s="132"/>
      <c r="D45" s="132" t="s">
        <v>53</v>
      </c>
      <c r="E45" s="132"/>
      <c r="F45" s="132" t="s">
        <v>54</v>
      </c>
      <c r="G45" s="132"/>
      <c r="H45" s="132" t="s">
        <v>55</v>
      </c>
      <c r="I45" s="132"/>
    </row>
    <row r="46" spans="1:18" x14ac:dyDescent="0.2">
      <c r="A46" s="131" t="s">
        <v>25</v>
      </c>
      <c r="B46" s="133">
        <v>1</v>
      </c>
      <c r="C46" s="133"/>
      <c r="D46" s="133">
        <v>1</v>
      </c>
      <c r="E46" s="133"/>
      <c r="F46" s="133">
        <v>1</v>
      </c>
      <c r="G46" s="133"/>
      <c r="H46" s="133">
        <v>1</v>
      </c>
      <c r="I46" s="134"/>
    </row>
    <row r="47" spans="1:18" x14ac:dyDescent="0.2">
      <c r="A47" s="202" t="s">
        <v>161</v>
      </c>
      <c r="B47" s="203">
        <f>IF(AND(B46&gt;2,$H$5&gt;=50),5,0)</f>
        <v>0</v>
      </c>
      <c r="C47" s="133"/>
      <c r="D47" s="203">
        <f>IF(AND(D46&gt;2,$H$5&gt;=50),5,0)</f>
        <v>0</v>
      </c>
      <c r="E47" s="133"/>
      <c r="F47" s="203">
        <f>IF(AND(F46&gt;2,$H$5&gt;=50),5,0)</f>
        <v>0</v>
      </c>
      <c r="G47" s="133"/>
      <c r="H47" s="203">
        <f>IF(AND(H46&gt;2,$H$5&gt;=50),5,0)</f>
        <v>0</v>
      </c>
      <c r="I47" s="134"/>
      <c r="N47" s="205" t="s">
        <v>141</v>
      </c>
      <c r="Q47" s="205"/>
      <c r="R47" s="205"/>
    </row>
    <row r="48" spans="1:18" x14ac:dyDescent="0.2">
      <c r="A48" s="202" t="s">
        <v>151</v>
      </c>
      <c r="B48" s="204">
        <f>SUM(B46:B47)</f>
        <v>1</v>
      </c>
      <c r="C48" s="133"/>
      <c r="D48" s="204">
        <f>SUM(D46:D47)</f>
        <v>1</v>
      </c>
      <c r="E48" s="133"/>
      <c r="F48" s="204">
        <f>SUM(F46:F47)</f>
        <v>1</v>
      </c>
      <c r="G48" s="133"/>
      <c r="H48" s="204">
        <f>SUM(H46:H47)</f>
        <v>1</v>
      </c>
      <c r="I48" s="134"/>
      <c r="N48" s="205" t="s">
        <v>141</v>
      </c>
      <c r="Q48" s="205"/>
      <c r="R48" s="205"/>
    </row>
    <row r="49" spans="1:20" x14ac:dyDescent="0.2">
      <c r="A49" s="131" t="s">
        <v>26</v>
      </c>
      <c r="B49" s="133">
        <v>1</v>
      </c>
      <c r="C49" s="133"/>
      <c r="D49" s="133">
        <v>1</v>
      </c>
      <c r="E49" s="133"/>
      <c r="F49" s="133">
        <v>1</v>
      </c>
      <c r="G49" s="133"/>
      <c r="H49" s="133">
        <v>1</v>
      </c>
      <c r="I49" s="134"/>
    </row>
    <row r="50" spans="1:20" x14ac:dyDescent="0.2">
      <c r="A50" s="131" t="s">
        <v>59</v>
      </c>
      <c r="B50" s="133">
        <v>1</v>
      </c>
      <c r="C50" s="133"/>
      <c r="D50" s="133">
        <v>1</v>
      </c>
      <c r="E50" s="133"/>
      <c r="F50" s="133">
        <v>1</v>
      </c>
      <c r="G50" s="133"/>
      <c r="H50" s="133">
        <v>1</v>
      </c>
      <c r="I50" s="134"/>
    </row>
    <row r="51" spans="1:20" ht="18.75" customHeight="1" x14ac:dyDescent="0.2">
      <c r="A51" s="131" t="s">
        <v>61</v>
      </c>
      <c r="B51" s="135" t="str">
        <f>IF(Formular!$Q$4&lt;DATE(1916,8,1),"Alt","Neu")</f>
        <v>Alt</v>
      </c>
      <c r="C51" s="135"/>
      <c r="D51" s="135" t="str">
        <f>IF(Formular!$Q$4&lt;DATE(1916,8,1),"Alt","Neu")</f>
        <v>Alt</v>
      </c>
      <c r="E51" s="135"/>
      <c r="F51" s="135" t="str">
        <f>IF(Formular!$Q$4&lt;DATE(1916,8,1),"Alt","Neu")</f>
        <v>Alt</v>
      </c>
      <c r="G51" s="135"/>
      <c r="H51" s="135" t="str">
        <f>IF(Formular!$Q$4&lt;DATE(1916,8,1),"Alt","Neu")</f>
        <v>Alt</v>
      </c>
      <c r="I51" s="135"/>
    </row>
    <row r="52" spans="1:20" x14ac:dyDescent="0.2">
      <c r="A52" s="131" t="s">
        <v>67</v>
      </c>
      <c r="B52" s="231">
        <v>0</v>
      </c>
      <c r="C52" s="136"/>
      <c r="D52" s="231">
        <v>0</v>
      </c>
      <c r="E52" s="136"/>
      <c r="F52" s="231">
        <v>0</v>
      </c>
      <c r="G52" s="136"/>
      <c r="H52" s="231">
        <v>0</v>
      </c>
      <c r="I52" s="134"/>
      <c r="L52" s="494" t="s">
        <v>168</v>
      </c>
      <c r="M52" s="494"/>
      <c r="N52" s="494"/>
      <c r="O52" s="494"/>
      <c r="P52" s="494"/>
      <c r="Q52" s="494"/>
    </row>
    <row r="53" spans="1:20" x14ac:dyDescent="0.2">
      <c r="A53" s="131" t="s">
        <v>68</v>
      </c>
      <c r="B53" s="136" t="str">
        <f>IF(AND(B51="Alt",B46=2, B50=2),IF(B49=2,8,IF(B49=3,10,IF(B49=4,9,IF(B49=5,8,)))),"0")</f>
        <v>0</v>
      </c>
      <c r="C53" s="137"/>
      <c r="D53" s="136" t="str">
        <f>IF(AND(D51="Alt",D46=2, D50=2),IF(D49=2,8,IF(D49=3,10,IF(D49=4,9,IF(D49=5,8,)))),"0")</f>
        <v>0</v>
      </c>
      <c r="E53" s="137"/>
      <c r="F53" s="136" t="str">
        <f>IF(AND(F51="Alt",F46=2, F50=2),IF(F49=2,8,IF(F49=3,10,IF(F49=4,9,IF(F49=5,8,)))),"0")</f>
        <v>0</v>
      </c>
      <c r="G53" s="137"/>
      <c r="H53" s="136" t="str">
        <f>IF(AND(H51="Alt",H46=2, H50=2),IF(H49=2,8,IF(H49=3,10,IF(H49=4,9,IF(H49=5,8,)))),"0")</f>
        <v>0</v>
      </c>
      <c r="I53" s="134"/>
    </row>
    <row r="54" spans="1:20" x14ac:dyDescent="0.2">
      <c r="A54" s="131" t="s">
        <v>66</v>
      </c>
      <c r="B54" s="136" t="str">
        <f>IF(AND(B51="Alt",B46&gt;2), IF(B49=2,8,IF(B49=3,10,IF(B49=4,9,IF(B49=5,8)))),"0")</f>
        <v>0</v>
      </c>
      <c r="C54" s="136"/>
      <c r="D54" s="136" t="str">
        <f>IF(AND(D51="Alt",D46&gt;2), IF(D49=2,8,IF(D49=3,10,IF(D49=4,9,IF(D49=5,8)))),"0")</f>
        <v>0</v>
      </c>
      <c r="E54" s="136"/>
      <c r="F54" s="136" t="str">
        <f>IF(AND(F51="Alt",F46&gt;2), IF(F49=2,8,IF(F49=3,10,IF(F49=4,9,IF(F49=5,8)))),"0")</f>
        <v>0</v>
      </c>
      <c r="G54" s="136"/>
      <c r="H54" s="136" t="str">
        <f>IF(AND(H51="Alt",H46&gt;2), IF(H49=2,8,IF(H49=3,10,IF(H49=4,9,IF(H49=5,8)))),"0")</f>
        <v>0</v>
      </c>
      <c r="I54" s="134"/>
    </row>
    <row r="55" spans="1:20" x14ac:dyDescent="0.2">
      <c r="C55" s="137"/>
      <c r="D55" s="137"/>
      <c r="E55" s="137"/>
      <c r="F55" s="137"/>
      <c r="G55" s="137"/>
      <c r="H55" s="137"/>
      <c r="I55" s="134"/>
    </row>
    <row r="56" spans="1:20" x14ac:dyDescent="0.2">
      <c r="A56" s="131" t="s">
        <v>64</v>
      </c>
      <c r="B56" s="136" t="str">
        <f>IF(B51="Neu", IF($F$5&gt;57,"12",IF($F$5&gt;53,"8",IF($F$5&gt;49,"4"))),"0")</f>
        <v>0</v>
      </c>
      <c r="C56" s="136"/>
      <c r="D56" s="136" t="str">
        <f>IF(D51="Neu", IF($F$5&gt;57,"12",IF($F$5&gt;53,"8",IF($F$5&gt;49,"4"))),"0")</f>
        <v>0</v>
      </c>
      <c r="E56" s="136"/>
      <c r="F56" s="136" t="str">
        <f>IF(F51="Neu", IF($F$5&gt;57,"12",IF($F$5&gt;53,"8",IF($F$5&gt;49,"4"))),"0")</f>
        <v>0</v>
      </c>
      <c r="G56" s="136"/>
      <c r="H56" s="136" t="str">
        <f>IF(H51="Neu", IF($F$5&gt;57,"12",IF($F$5&gt;53,"8",IF($F$5&gt;49,"4"))),"0")</f>
        <v>0</v>
      </c>
      <c r="I56" s="135"/>
      <c r="N56" s="484" t="s">
        <v>141</v>
      </c>
      <c r="O56" s="484"/>
      <c r="P56" s="484"/>
      <c r="Q56" s="484"/>
      <c r="R56" s="484"/>
      <c r="S56" s="484"/>
      <c r="T56" s="484"/>
    </row>
    <row r="57" spans="1:20" x14ac:dyDescent="0.2">
      <c r="A57" s="131" t="s">
        <v>65</v>
      </c>
      <c r="B57" s="136" t="str">
        <f>IF(B51="Neu", IF($N$5&gt;57,"12",IF($N$5&gt;53,"8",IF($N$5&gt;49,"4"))),"0")</f>
        <v>0</v>
      </c>
      <c r="C57" s="136"/>
      <c r="D57" s="136" t="str">
        <f>IF(D51="Neu", IF($N$5&gt;57,"12",IF($N$5&gt;53,"8",IF($N$5&gt;49,"4"))),"0")</f>
        <v>0</v>
      </c>
      <c r="E57" s="136"/>
      <c r="F57" s="136" t="str">
        <f>IF(F51="Neu", IF($N$5&gt;57,"12",IF($N$5&gt;53,"8",IF($N$5&gt;49,"4"))),"0")</f>
        <v>0</v>
      </c>
      <c r="G57" s="136"/>
      <c r="H57" s="136" t="str">
        <f>IF(H51="Neu", IF($N$5&gt;57,"12",IF($N$5&gt;53,"8",IF($N$5&gt;49,"4"))),"0")</f>
        <v>0</v>
      </c>
      <c r="I57" s="135"/>
      <c r="N57" s="484"/>
      <c r="O57" s="484"/>
      <c r="P57" s="484"/>
      <c r="Q57" s="484"/>
      <c r="R57" s="484"/>
      <c r="S57" s="484"/>
      <c r="T57" s="484"/>
    </row>
    <row r="58" spans="1:20" x14ac:dyDescent="0.2">
      <c r="A58" s="131"/>
      <c r="B58" s="136"/>
      <c r="C58" s="136"/>
      <c r="D58" s="136"/>
      <c r="E58" s="136"/>
      <c r="F58" s="136"/>
      <c r="G58" s="136"/>
      <c r="H58" s="136"/>
      <c r="I58" s="135"/>
    </row>
    <row r="59" spans="1:20" x14ac:dyDescent="0.2">
      <c r="A59" s="138" t="s">
        <v>62</v>
      </c>
      <c r="B59" s="139" t="str">
        <f>IF(B52=2,-B52&amp;" Pflicht",B53+B54+B56&amp;" %")</f>
        <v>0 %</v>
      </c>
      <c r="C59" s="139"/>
      <c r="D59" s="139" t="str">
        <f>IF(D52=2,-D52&amp;" Pflicht",D53+D54+D56&amp;" %")</f>
        <v>0 %</v>
      </c>
      <c r="E59" s="139"/>
      <c r="F59" s="139" t="str">
        <f>IF(F52=2,-F52&amp;" Pflicht",F53+F54+F56&amp;" %")</f>
        <v>0 %</v>
      </c>
      <c r="G59" s="139"/>
      <c r="H59" s="139" t="str">
        <f>IF(H52=2,-H52&amp;" Pflicht",H53+H54+H56&amp;" %")</f>
        <v>0 %</v>
      </c>
      <c r="I59" s="135"/>
    </row>
    <row r="60" spans="1:20" x14ac:dyDescent="0.2">
      <c r="A60" s="138" t="s">
        <v>63</v>
      </c>
      <c r="B60" s="139" t="str">
        <f>IF(B52=2,-B52&amp;" Pflicht",B53+B54+B57&amp;" %")</f>
        <v>0 %</v>
      </c>
      <c r="C60" s="139"/>
      <c r="D60" s="139" t="str">
        <f>IF(D52=2,-D52&amp;" Pflicht",D53+D54+D57&amp;" %")</f>
        <v>0 %</v>
      </c>
      <c r="E60" s="139"/>
      <c r="F60" s="139" t="str">
        <f>IF(F52=2,-F52&amp;" Pflicht",F53+F54+F57&amp;" %")</f>
        <v>0 %</v>
      </c>
      <c r="G60" s="139"/>
      <c r="H60" s="139" t="str">
        <f>IF(H52=2,-H52&amp;" Pflicht",H53+H54+H57&amp;" %")</f>
        <v>0 %</v>
      </c>
      <c r="I60" s="135"/>
    </row>
    <row r="61" spans="1:20" x14ac:dyDescent="0.2">
      <c r="A61" s="138" t="s">
        <v>71</v>
      </c>
      <c r="B61" s="140" t="str">
        <f>IF(B59="-2 Pflicht",(2/Formular!$E$13)*100&amp;" %",B59)</f>
        <v>0 %</v>
      </c>
      <c r="C61" s="140"/>
      <c r="D61" s="140" t="str">
        <f>IF(D59="-2 Pflicht",(2/Formular!$I$13)*100&amp;" %",D59)</f>
        <v>0 %</v>
      </c>
      <c r="E61" s="140"/>
      <c r="F61" s="140" t="str">
        <f>IF(F59="-2 Pflicht",(2/Formular!$M$13)*100&amp;" %",F59)</f>
        <v>0 %</v>
      </c>
      <c r="G61" s="140"/>
      <c r="H61" s="140" t="str">
        <f>IF(H59="-2 Pflicht",(2/Formular!$Q$13)*100&amp;" %",H59)</f>
        <v>0 %</v>
      </c>
      <c r="I61" s="135"/>
    </row>
    <row r="62" spans="1:20" x14ac:dyDescent="0.2">
      <c r="A62" s="138" t="s">
        <v>72</v>
      </c>
      <c r="B62" s="140" t="str">
        <f>IF(B60="-2 Pflicht",(2/Formular!$E$13)*100&amp;" %",B60)</f>
        <v>0 %</v>
      </c>
      <c r="C62" s="140"/>
      <c r="D62" s="140" t="str">
        <f>IF(D60="-2 Pflicht",(2/Formular!$I$13)*100&amp;" %",D60)</f>
        <v>0 %</v>
      </c>
      <c r="E62" s="140"/>
      <c r="F62" s="140" t="str">
        <f>IF(F60="-2 Pflicht",(2/Formular!$M$13)*100&amp;" %",F60)</f>
        <v>0 %</v>
      </c>
      <c r="G62" s="140"/>
      <c r="H62" s="140" t="str">
        <f>IF(H60="-2 Pflicht",(2/Formular!$Q$13)*100&amp;" %",H60)</f>
        <v>0 %</v>
      </c>
      <c r="I62" s="135"/>
    </row>
    <row r="63" spans="1:20" x14ac:dyDescent="0.2">
      <c r="A63" s="138" t="s">
        <v>121</v>
      </c>
      <c r="B63" s="140">
        <f>(B62+B61)/2</f>
        <v>0</v>
      </c>
      <c r="C63" s="139"/>
      <c r="D63" s="140">
        <f>(D62+D61)/2</f>
        <v>0</v>
      </c>
      <c r="E63" s="139"/>
      <c r="F63" s="140">
        <f>(F62+F61)/2</f>
        <v>0</v>
      </c>
      <c r="G63" s="139"/>
      <c r="H63" s="140">
        <f>(H62+H61)/2</f>
        <v>0</v>
      </c>
      <c r="I63" s="135"/>
    </row>
    <row r="64" spans="1:20" x14ac:dyDescent="0.2">
      <c r="A64" s="142" t="s">
        <v>60</v>
      </c>
      <c r="B64" s="143" t="b">
        <v>0</v>
      </c>
      <c r="C64" s="143"/>
      <c r="D64" s="143" t="b">
        <v>0</v>
      </c>
      <c r="E64" s="143"/>
      <c r="F64" s="143" t="b">
        <v>0</v>
      </c>
      <c r="G64" s="143"/>
      <c r="H64" s="143" t="b">
        <v>0</v>
      </c>
      <c r="I64" s="135"/>
    </row>
    <row r="65" spans="1:9" x14ac:dyDescent="0.2">
      <c r="A65" s="142"/>
      <c r="B65" s="135"/>
      <c r="C65" s="135"/>
      <c r="D65" s="135"/>
      <c r="E65" s="135"/>
      <c r="F65" s="135"/>
      <c r="G65" s="135"/>
      <c r="H65" s="135"/>
      <c r="I65" s="135"/>
    </row>
    <row r="66" spans="1:9" x14ac:dyDescent="0.2">
      <c r="A66" s="142"/>
      <c r="B66" s="135"/>
      <c r="C66" s="135"/>
      <c r="D66" s="135"/>
      <c r="E66" s="135"/>
      <c r="F66" s="135"/>
      <c r="G66" s="135"/>
      <c r="H66" s="135"/>
      <c r="I66" s="135"/>
    </row>
    <row r="67" spans="1:9" x14ac:dyDescent="0.2">
      <c r="A67" s="491" t="s">
        <v>103</v>
      </c>
      <c r="B67" s="485" t="s">
        <v>52</v>
      </c>
      <c r="C67" s="486"/>
      <c r="D67" s="485" t="s">
        <v>53</v>
      </c>
      <c r="E67" s="486"/>
      <c r="F67" s="485" t="s">
        <v>54</v>
      </c>
      <c r="G67" s="486"/>
      <c r="H67" s="485" t="s">
        <v>55</v>
      </c>
      <c r="I67" s="486"/>
    </row>
    <row r="68" spans="1:9" x14ac:dyDescent="0.2">
      <c r="A68" s="492"/>
      <c r="B68" s="144" t="s">
        <v>22</v>
      </c>
      <c r="C68" s="144" t="s">
        <v>23</v>
      </c>
      <c r="D68" s="144" t="s">
        <v>22</v>
      </c>
      <c r="E68" s="144" t="s">
        <v>23</v>
      </c>
      <c r="F68" s="144" t="s">
        <v>22</v>
      </c>
      <c r="G68" s="144" t="s">
        <v>23</v>
      </c>
      <c r="H68" s="144" t="s">
        <v>22</v>
      </c>
      <c r="I68" s="144" t="s">
        <v>23</v>
      </c>
    </row>
    <row r="69" spans="1:9" x14ac:dyDescent="0.2">
      <c r="A69" s="142" t="s">
        <v>96</v>
      </c>
      <c r="B69" s="141" t="str">
        <f>IF(AND(Formeln!$B$64=TRUE,Formular!$Q$4&lt;DATE(1900,8,1), $B$46=2),(Formular!G22+Formular!G23)-Formular!G26,"0")</f>
        <v>0</v>
      </c>
      <c r="C69" s="141" t="str">
        <f>IF(AND(Formeln!$B$64=TRUE,Formular!$Q$4&lt;DATE(1900,8,1), $B$46=2),(Formular!H22+Formular!H23)-Formular!H26,"0")</f>
        <v>0</v>
      </c>
      <c r="D69" s="141" t="str">
        <f>IF(AND(Formeln!$D$64=TRUE,Formular!$Q$4&lt;DATE(1900,8,1), $D$46=2),(Formular!K22+Formular!K23)-Formular!K26,"0")</f>
        <v>0</v>
      </c>
      <c r="E69" s="141" t="str">
        <f>IF(AND(Formeln!$D$64=TRUE,Formular!$Q$4&lt;DATE(1900,8,1), $D$46=2),(Formular!L22+Formular!L23)-Formular!L26,"0")</f>
        <v>0</v>
      </c>
      <c r="F69" s="141" t="str">
        <f>IF(AND(Formeln!$F$64=TRUE,Formular!$Q$4&lt;DATE(1900,8,1), $F$46=2),(Formular!O22+Formular!O23)-Formular!O25,"0")</f>
        <v>0</v>
      </c>
      <c r="G69" s="141" t="str">
        <f>IF(AND(Formeln!$F$64=TRUE,Formular!$Q$4&lt;DATE(1900,8,1), $F$46=2),(Formular!P22+Formular!P23)-Formular!P25,"0")</f>
        <v>0</v>
      </c>
      <c r="H69" s="141" t="str">
        <f>IF(AND(Formeln!$H$64=TRUE,Formular!$Q$4&lt;DATE(1900,8,1), $H$46=2),(Formular!S22+Formular!S23)-Formular!S25,"0")</f>
        <v>0</v>
      </c>
      <c r="I69" s="141" t="str">
        <f>IF(AND(Formeln!$H$64=TRUE,Formular!$Q$4&lt;DATE(1900,8,1), $H$46=2),(Formular!T22+Formular!T23)-Formular!T25,"0")</f>
        <v>0</v>
      </c>
    </row>
    <row r="70" spans="1:9" x14ac:dyDescent="0.2">
      <c r="A70" s="142" t="s">
        <v>97</v>
      </c>
      <c r="B70" s="141" t="str">
        <f>IF(AND(Formeln!$B$64=TRUE,Formular!$Q$4&lt;DATE(1900,8,1), $B$46&gt;2),(Formular!G22+Formular!G23),"0")</f>
        <v>0</v>
      </c>
      <c r="C70" s="141" t="str">
        <f>IF(AND(Formeln!$B$64=TRUE,Formular!$Q$4&lt;DATE(1900,8,1), $B$46&gt;2),(Formular!H22+Formular!H23),"0")</f>
        <v>0</v>
      </c>
      <c r="D70" s="141" t="str">
        <f>IF(AND(Formeln!$D$64=TRUE,Formular!$Q$4&lt;DATE(1900,8,1), $D$46&gt;2),(Formular!K22+Formular!K23),"0")</f>
        <v>0</v>
      </c>
      <c r="E70" s="141" t="str">
        <f>IF(AND(Formeln!$D$64=TRUE,Formular!$Q$4&lt;DATE(1900,8,1), $D$46&gt;2),(Formular!L22+Formular!L23),"0")</f>
        <v>0</v>
      </c>
      <c r="F70" s="141" t="str">
        <f>IF(AND(Formeln!$F$64=TRUE,Formular!$Q$4&lt;DATE(1900,8,1), $F$46&gt;2),(Formular!O22+Formular!O23),"0")</f>
        <v>0</v>
      </c>
      <c r="G70" s="141" t="str">
        <f>IF(AND(Formeln!$F$64=TRUE,Formular!$Q$4&lt;DATE(1900,8,1), $F$46&gt;2),(Formular!P22+Formular!P23),"0")</f>
        <v>0</v>
      </c>
      <c r="H70" s="141" t="str">
        <f>IF(AND(Formeln!$H$64=TRUE,Formular!$Q$4&lt;DATE(1900,8,1), $H$46&gt;2),(Formular!S22+Formular!S23),"0")</f>
        <v>0</v>
      </c>
      <c r="I70" s="141" t="str">
        <f>IF(AND(Formeln!$H$64=TRUE,Formular!$Q$4&lt;DATE(1900,8,1), $H$46&gt;2),(Formular!T22+Formular!T23),"0")</f>
        <v>0</v>
      </c>
    </row>
    <row r="71" spans="1:9" x14ac:dyDescent="0.2">
      <c r="A71" s="142" t="s">
        <v>98</v>
      </c>
      <c r="B71" s="141" t="str">
        <f>IF(AND(Formeln!$B$64=TRUE,Formular!$Q$4&gt;=DATE(1900,8,1)),(Formular!G22+Formular!G23),"0")</f>
        <v>0</v>
      </c>
      <c r="C71" s="141" t="str">
        <f>IF(AND(Formeln!$B$64=TRUE,Formular!$Q$4&gt;=DATE(1900,8,1)),(Formular!H22+Formular!H23),"0")</f>
        <v>0</v>
      </c>
      <c r="D71" s="141" t="str">
        <f>IF(AND(Formeln!$D$64=TRUE,Formular!$Q$4&gt;=DATE(1900,8,1)),(Formular!K22+Formular!K23),"0")</f>
        <v>0</v>
      </c>
      <c r="E71" s="141" t="str">
        <f>IF(AND(Formeln!$D$64=TRUE,Formular!$Q$4&gt;=DATE(1900,8,1)),(Formular!L22+Formular!L23),"0")</f>
        <v>0</v>
      </c>
      <c r="F71" s="141" t="str">
        <f>IF(AND(Formeln!$F$64=TRUE,Formular!$Q$4&gt;=DATE(1900,8,1)),(Formular!O22+Formular!O23),"0")</f>
        <v>0</v>
      </c>
      <c r="G71" s="141" t="str">
        <f>IF(AND(Formeln!$F$64=TRUE,Formular!$Q$4&gt;=DATE(1900,8,1)),(Formular!P22+Formular!P23),"0")</f>
        <v>0</v>
      </c>
      <c r="H71" s="141" t="str">
        <f>IF(AND(Formeln!$H$64=TRUE,Formular!$Q$4&gt;=DATE(1900,8,1)),(Formular!S22+Formular!S23),"0")</f>
        <v>0</v>
      </c>
      <c r="I71" s="141" t="str">
        <f>IF(AND(Formeln!$H$64=TRUE,Formular!$Q$4&gt;=DATE(1900,8,1)),(Formular!T22+Formular!T23),"0")</f>
        <v>0</v>
      </c>
    </row>
    <row r="72" spans="1:9" x14ac:dyDescent="0.2">
      <c r="A72" s="142" t="s">
        <v>99</v>
      </c>
      <c r="B72" s="141" t="str">
        <f>IF(AND(Formeln!$B$64=FALSE,Formular!$Q$4&lt;DATE(1900,8,1), $B$46=2),(Formular!G22+Formular!G23),"0")</f>
        <v>0</v>
      </c>
      <c r="C72" s="141" t="str">
        <f>IF(AND(Formeln!$B$64=FALSE,Formular!$Q$4&lt;DATE(1900,8,1), $B$46=2),(Formular!H22+Formular!H23),"0")</f>
        <v>0</v>
      </c>
      <c r="D72" s="141" t="str">
        <f>IF(AND(Formeln!$D$64=FALSE,Formular!$Q$4&lt;DATE(1900,8,1), $D$46=2),(Formular!K22+Formular!K23),"0")</f>
        <v>0</v>
      </c>
      <c r="E72" s="141" t="str">
        <f>IF(AND(Formeln!$D$64=FALSE,Formular!$Q$4&lt;DATE(1900,8,1), $D$46=2),(Formular!L22+Formular!L23),"0")</f>
        <v>0</v>
      </c>
      <c r="F72" s="141" t="str">
        <f>IF(AND(Formeln!$F$64=FALSE,Formular!$Q$4&lt;DATE(1900,8,1), $F$46=2),(Formular!O22+Formular!O23),"0")</f>
        <v>0</v>
      </c>
      <c r="G72" s="141" t="str">
        <f>IF(AND(Formeln!$F$64=FALSE,Formular!$Q$4&lt;DATE(1900,8,1), $F$46=2),(Formular!P22+Formular!P23),"0")</f>
        <v>0</v>
      </c>
      <c r="H72" s="141" t="str">
        <f>IF(AND(Formeln!$H$64=FALSE,Formular!$Q$4&lt;DATE(1900,8,1), $H$46=2),(Formular!S22+Formular!S23),"0")</f>
        <v>0</v>
      </c>
      <c r="I72" s="141" t="str">
        <f>IF(AND(Formeln!$H$64=FALSE,Formular!$Q$4&lt;DATE(1900,8,1), $H$46=2),(Formular!T22+Formular!T23),"0")</f>
        <v>0</v>
      </c>
    </row>
    <row r="73" spans="1:9" x14ac:dyDescent="0.2">
      <c r="A73" s="142" t="s">
        <v>100</v>
      </c>
      <c r="B73" s="141" t="str">
        <f>IF(AND(Formeln!$B$64=FALSE,Formular!$Q$4&lt;DATE(1900,8,1), $B$46&gt;2),(Formular!G22+Formular!G23)*(1+B62),"0")</f>
        <v>0</v>
      </c>
      <c r="C73" s="141" t="str">
        <f>IF(AND(Formeln!$B$64=FALSE,Formular!$Q$4&lt;DATE(1900,8,1), $B$46&gt;2),(Formular!H22+Formular!H23)*(1+B62),"0")</f>
        <v>0</v>
      </c>
      <c r="D73" s="141" t="str">
        <f>IF(AND(Formeln!$D$64=FALSE,Formular!$Q$4&lt;DATE(1900,8,1), $D$46&gt;2),(Formular!K22+Formular!K23)*(1+D61),"0")</f>
        <v>0</v>
      </c>
      <c r="E73" s="141" t="str">
        <f>IF(AND(Formeln!$D$64=FALSE,Formular!$Q$4&lt;DATE(1900,8,1), $D$46&gt;2),(Formular!L22+Formular!L23)*(1+D62),"0")</f>
        <v>0</v>
      </c>
      <c r="F73" s="141" t="str">
        <f>IF(AND(Formeln!$F$64=FALSE,Formular!$Q$4&lt;DATE(1900,8,1), $F$46&gt;2),(Formular!O22+Formular!O23)*(1+F61),"0")</f>
        <v>0</v>
      </c>
      <c r="G73" s="141" t="str">
        <f>IF(AND(Formeln!$F$64=FALSE,Formular!$Q$4&lt;DATE(1900,8,1), $F$46&gt;2),(Formular!P22+Formular!P23)*(1+F62),"0")</f>
        <v>0</v>
      </c>
      <c r="H73" s="141" t="str">
        <f>IF(AND(Formeln!$H$64=FALSE,Formular!$Q$4&lt;DATE(1900,8,1), $H$46&gt;2),(Formular!S22+Formular!S23)*(1+H61),"0")</f>
        <v>0</v>
      </c>
      <c r="I73" s="141" t="str">
        <f>IF(AND(Formeln!$H$64=FALSE,Formular!$Q$4&lt;DATE(1900,8,1), $H$46&gt;2),(Formular!T22+Formular!T23)*(1+H62),"0")</f>
        <v>0</v>
      </c>
    </row>
    <row r="74" spans="1:9" x14ac:dyDescent="0.2">
      <c r="A74" s="142" t="s">
        <v>101</v>
      </c>
      <c r="B74" s="141" t="str">
        <f>IF(AND(B64=FALSE,Formular!$Q$4&gt;=DATE(1900,8,1)),Formular!G22+Formular!G23,"0")</f>
        <v>0</v>
      </c>
      <c r="C74" s="141" t="str">
        <f>IF(AND(B64=FALSE,Formular!$Q$4&gt;=DATE(1900,8,1)),Formular!H22+Formular!H23,"0")</f>
        <v>0</v>
      </c>
      <c r="D74" s="141" t="str">
        <f>IF(AND(D64=FALSE,Formular!$Q$4&gt;=DATE(1900,8,1)),Formular!K22+Formular!K23,"0")</f>
        <v>0</v>
      </c>
      <c r="E74" s="141" t="str">
        <f>IF(AND(D64=FALSE,Formular!$Q$4&gt;=DATE(1900,8,1)),Formular!L22+Formular!L23,"0")</f>
        <v>0</v>
      </c>
      <c r="F74" s="141" t="str">
        <f>IF(AND(F64=FALSE,Formular!$Q$4&gt;=DATE(1900,8,1)),Formular!O22+Formular!O23,"0")</f>
        <v>0</v>
      </c>
      <c r="G74" s="141" t="str">
        <f>IF(AND(F64=FALSE,Formular!$Q$4&gt;=DATE(1900,8,1)),Formular!P22+Formular!P23,"0")</f>
        <v>0</v>
      </c>
      <c r="H74" s="141" t="str">
        <f>IF(AND(Formeln!$H$64=FALSE,Formular!$Q$4&gt;=DATE(1900,8,1)),Formular!S22+Formular!S23,"0")</f>
        <v>0</v>
      </c>
      <c r="I74" s="141" t="str">
        <f>IF(AND(Formeln!$H$64=FALSE,Formular!$Q$4&gt;=DATE(1900,8,1)),Formular!T22+Formular!T23,"0")</f>
        <v>0</v>
      </c>
    </row>
    <row r="75" spans="1:9" x14ac:dyDescent="0.2">
      <c r="A75" s="145" t="s">
        <v>102</v>
      </c>
      <c r="B75" s="146">
        <f t="shared" ref="B75:I75" si="0">SUM(B69:B74)</f>
        <v>0</v>
      </c>
      <c r="C75" s="146">
        <f t="shared" si="0"/>
        <v>0</v>
      </c>
      <c r="D75" s="146">
        <f t="shared" si="0"/>
        <v>0</v>
      </c>
      <c r="E75" s="146">
        <f t="shared" si="0"/>
        <v>0</v>
      </c>
      <c r="F75" s="146">
        <f t="shared" si="0"/>
        <v>0</v>
      </c>
      <c r="G75" s="146">
        <f t="shared" si="0"/>
        <v>0</v>
      </c>
      <c r="H75" s="146">
        <f t="shared" si="0"/>
        <v>0</v>
      </c>
      <c r="I75" s="146">
        <f t="shared" si="0"/>
        <v>0</v>
      </c>
    </row>
    <row r="76" spans="1:9" x14ac:dyDescent="0.2">
      <c r="A76" s="145"/>
      <c r="B76" s="147"/>
      <c r="C76" s="148"/>
      <c r="D76" s="148"/>
      <c r="E76" s="148"/>
      <c r="F76" s="148"/>
      <c r="G76" s="148"/>
      <c r="H76" s="148"/>
      <c r="I76" s="148"/>
    </row>
  </sheetData>
  <sheetProtection algorithmName="SHA-512" hashValue="d00s+u9jSB2Weu8YNcmkyUV0eUxPfQ+YwL4B4lHix4NZPvJA/qS1UOoC9BeSEmD1KgzYVe8ZHKWDOggtBRJm+A==" saltValue="C45B4dsFsKu4oLSB3JUCUQ==" spinCount="100000" sheet="1" objects="1" scenarios="1"/>
  <mergeCells count="12">
    <mergeCell ref="N56:T57"/>
    <mergeCell ref="H67:I67"/>
    <mergeCell ref="A43:H44"/>
    <mergeCell ref="A3:F3"/>
    <mergeCell ref="A7:D7"/>
    <mergeCell ref="H3:N3"/>
    <mergeCell ref="A67:A68"/>
    <mergeCell ref="B67:C67"/>
    <mergeCell ref="D67:E67"/>
    <mergeCell ref="F67:G67"/>
    <mergeCell ref="G10:Q10"/>
    <mergeCell ref="L52:Q52"/>
  </mergeCells>
  <phoneticPr fontId="4" type="noConversion"/>
  <pageMargins left="0.25" right="0.17" top="0.38" bottom="0.984251969" header="0.23" footer="0.492125984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Formular</vt:lpstr>
      <vt:lpstr>Einzellektionen erfassen</vt:lpstr>
      <vt:lpstr>Bezug AE als Urlaub</vt:lpstr>
      <vt:lpstr>Anleitung</vt:lpstr>
      <vt:lpstr>Formeln</vt:lpstr>
      <vt:lpstr>'Bezug AE als Urlaub'!Druckbereich</vt:lpstr>
      <vt:lpstr>'Einzellektionen erfassen'!Druckbereich</vt:lpstr>
      <vt:lpstr>Formular!Druckbereich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IPB - inkl. Formeln im Excel-Format</dc:title>
  <dc:subject>TABELLE</dc:subject>
  <dc:creator>MBBQ</dc:creator>
  <cp:lastModifiedBy>Zürcher Gérard, BKD-AZD-APD</cp:lastModifiedBy>
  <cp:lastPrinted>2025-05-20T13:15:23Z</cp:lastPrinted>
  <dcterms:created xsi:type="dcterms:W3CDTF">2001-07-27T12:57:35Z</dcterms:created>
  <dcterms:modified xsi:type="dcterms:W3CDTF">2025-06-16T08:24:25Z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MSIP_Label_74fdd986-87d9-48c6-acda-407b1ab5fef0_Enabled">
    <vt:lpwstr>true</vt:lpwstr>
  </property>
  <property fmtid="{D5CDD505-2E9C-101B-9397-08002B2CF9AE}" pid="4" name="MSIP_Label_74fdd986-87d9-48c6-acda-407b1ab5fef0_SetDate">
    <vt:lpwstr>2024-04-16T05:37:17Z</vt:lpwstr>
  </property>
  <property fmtid="{D5CDD505-2E9C-101B-9397-08002B2CF9AE}" pid="5" name="MSIP_Label_74fdd986-87d9-48c6-acda-407b1ab5fef0_Method">
    <vt:lpwstr>Standard</vt:lpwstr>
  </property>
  <property fmtid="{D5CDD505-2E9C-101B-9397-08002B2CF9AE}" pid="6" name="MSIP_Label_74fdd986-87d9-48c6-acda-407b1ab5fef0_Name">
    <vt:lpwstr>NICHT KLASSIFIZIERT</vt:lpwstr>
  </property>
  <property fmtid="{D5CDD505-2E9C-101B-9397-08002B2CF9AE}" pid="7" name="MSIP_Label_74fdd986-87d9-48c6-acda-407b1ab5fef0_SiteId">
    <vt:lpwstr>cb96f99a-a111-42d7-9f65-e111197ba4bb</vt:lpwstr>
  </property>
  <property fmtid="{D5CDD505-2E9C-101B-9397-08002B2CF9AE}" pid="8" name="MSIP_Label_74fdd986-87d9-48c6-acda-407b1ab5fef0_ActionId">
    <vt:lpwstr>6b0480f9-3569-4442-8c2a-f1cc10633411</vt:lpwstr>
  </property>
  <property fmtid="{D5CDD505-2E9C-101B-9397-08002B2CF9AE}" pid="9" name="MSIP_Label_74fdd986-87d9-48c6-acda-407b1ab5fef0_ContentBits">
    <vt:lpwstr>0</vt:lpwstr>
  </property>
</Properties>
</file>