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6"/>
  <workbookPr defaultThemeVersion="124226"/>
  <mc:AlternateContent xmlns:mc="http://schemas.openxmlformats.org/markup-compatibility/2006">
    <mc:Choice Requires="x15">
      <x15ac:absPath xmlns:x15ac="http://schemas.microsoft.com/office/spreadsheetml/2010/11/ac" url="C:\Users\Sandra Gilgen\Downloads\jma\"/>
    </mc:Choice>
  </mc:AlternateContent>
  <xr:revisionPtr revIDLastSave="9" documentId="13_ncr:1_{D6636D45-4D97-48E9-A891-F35AA364281C}" xr6:coauthVersionLast="47" xr6:coauthVersionMax="47" xr10:uidLastSave="{8E1C2D0F-55C2-4C0C-9C89-F40C7136F50E}"/>
  <bookViews>
    <workbookView xWindow="-98" yWindow="-98" windowWidth="22695" windowHeight="14476" tabRatio="905" xr2:uid="{00000000-000D-0000-FFFF-FFFF00000000}"/>
  </bookViews>
  <sheets>
    <sheet name="Übersicht" sheetId="7" r:id="rId1"/>
    <sheet name="Feb" sheetId="8" r:id="rId2"/>
    <sheet name="Mrz" sheetId="27" r:id="rId3"/>
    <sheet name="Apr" sheetId="28" r:id="rId4"/>
    <sheet name="Mai" sheetId="29" r:id="rId5"/>
    <sheet name="Jun" sheetId="30" r:id="rId6"/>
    <sheet name="Jul" sheetId="31" r:id="rId7"/>
    <sheet name="Wegleitung zur AZE" sheetId="32" r:id="rId8"/>
    <sheet name="Zuordnung der Arbeiten" sheetId="33" r:id="rId9"/>
    <sheet name="Beispiel" sheetId="34"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7" l="1"/>
  <c r="C10" i="7"/>
  <c r="O5" i="7" l="1"/>
  <c r="L5" i="7"/>
  <c r="M5" i="7" s="1"/>
  <c r="J5" i="7"/>
  <c r="J2" i="7"/>
  <c r="J8" i="7"/>
  <c r="A36" i="31"/>
  <c r="A36" i="30"/>
  <c r="A36" i="29"/>
  <c r="A36" i="28"/>
  <c r="A36" i="27"/>
  <c r="A36" i="8"/>
  <c r="J37" i="34"/>
  <c r="I37" i="34"/>
  <c r="H37" i="34"/>
  <c r="G37" i="34"/>
  <c r="E37"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4" i="34"/>
  <c r="F37" i="34" s="1"/>
  <c r="G5" i="31"/>
  <c r="G6" i="31"/>
  <c r="G7" i="31"/>
  <c r="G8" i="31"/>
  <c r="G9" i="3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4" i="31"/>
  <c r="G34" i="30"/>
  <c r="G5" i="30"/>
  <c r="G6" i="30"/>
  <c r="G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4" i="30"/>
  <c r="G5" i="29"/>
  <c r="G6" i="29"/>
  <c r="G7" i="29"/>
  <c r="G8" i="29"/>
  <c r="G9" i="29"/>
  <c r="G10" i="29"/>
  <c r="G11" i="29"/>
  <c r="G12" i="29"/>
  <c r="G13" i="29"/>
  <c r="G14" i="29"/>
  <c r="G15" i="29"/>
  <c r="G16" i="29"/>
  <c r="G17" i="29"/>
  <c r="G18" i="29"/>
  <c r="G19" i="29"/>
  <c r="G20" i="29"/>
  <c r="G21" i="29"/>
  <c r="G22" i="29"/>
  <c r="G23" i="29"/>
  <c r="G24" i="29"/>
  <c r="G25" i="29"/>
  <c r="G26" i="29"/>
  <c r="G27" i="29"/>
  <c r="G28" i="29"/>
  <c r="G29" i="29"/>
  <c r="G30" i="29"/>
  <c r="G31" i="29"/>
  <c r="G32" i="29"/>
  <c r="G33" i="29"/>
  <c r="G34" i="29"/>
  <c r="G4" i="29"/>
  <c r="G34" i="28"/>
  <c r="G5" i="28"/>
  <c r="G6" i="28"/>
  <c r="G7" i="28"/>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4" i="28"/>
  <c r="G5" i="27"/>
  <c r="G6" i="27"/>
  <c r="G7" i="27"/>
  <c r="G8" i="27"/>
  <c r="G9" i="27"/>
  <c r="G10" i="27"/>
  <c r="G11" i="27"/>
  <c r="G12" i="27"/>
  <c r="G13" i="27"/>
  <c r="G14" i="27"/>
  <c r="G15" i="27"/>
  <c r="G16" i="27"/>
  <c r="G17" i="27"/>
  <c r="G18" i="27"/>
  <c r="G19" i="27"/>
  <c r="G20" i="27"/>
  <c r="G21" i="27"/>
  <c r="G22" i="27"/>
  <c r="G23" i="27"/>
  <c r="G24" i="27"/>
  <c r="G25" i="27"/>
  <c r="G26" i="27"/>
  <c r="G27" i="27"/>
  <c r="G28" i="27"/>
  <c r="G29" i="27"/>
  <c r="G30" i="27"/>
  <c r="G31" i="27"/>
  <c r="G32" i="27"/>
  <c r="G33" i="27"/>
  <c r="G34" i="27"/>
  <c r="G4" i="27"/>
  <c r="H37" i="31"/>
  <c r="E29" i="7"/>
  <c r="H37" i="30"/>
  <c r="E28" i="7"/>
  <c r="H37" i="29"/>
  <c r="E27" i="7" s="1"/>
  <c r="H37" i="28"/>
  <c r="E26" i="7"/>
  <c r="H37" i="27"/>
  <c r="E25" i="7"/>
  <c r="H37" i="8"/>
  <c r="E24" i="7"/>
  <c r="G34" i="8"/>
  <c r="G33" i="8"/>
  <c r="G32" i="8"/>
  <c r="G5" i="8"/>
  <c r="G6" i="8"/>
  <c r="G7" i="8"/>
  <c r="G8" i="8"/>
  <c r="G9" i="8"/>
  <c r="G10" i="8"/>
  <c r="G11" i="8"/>
  <c r="G12" i="8"/>
  <c r="G13" i="8"/>
  <c r="G14" i="8"/>
  <c r="G15" i="8"/>
  <c r="G16" i="8"/>
  <c r="G17" i="8"/>
  <c r="G18" i="8"/>
  <c r="G19" i="8"/>
  <c r="G20" i="8"/>
  <c r="G21" i="8"/>
  <c r="G22" i="8"/>
  <c r="G23" i="8"/>
  <c r="G24" i="8"/>
  <c r="G25" i="8"/>
  <c r="G26" i="8"/>
  <c r="G27" i="8"/>
  <c r="G28" i="8"/>
  <c r="G29" i="8"/>
  <c r="G30" i="8"/>
  <c r="G31" i="8"/>
  <c r="G4" i="8"/>
  <c r="I37" i="8"/>
  <c r="F24" i="7" s="1"/>
  <c r="I37" i="27"/>
  <c r="F25" i="7" s="1"/>
  <c r="I37" i="28"/>
  <c r="F26" i="7"/>
  <c r="I37" i="29"/>
  <c r="F27" i="7" s="1"/>
  <c r="I37" i="30"/>
  <c r="F28" i="7" s="1"/>
  <c r="I37" i="31"/>
  <c r="F29" i="7" s="1"/>
  <c r="D20" i="7"/>
  <c r="G3" i="7"/>
  <c r="F3" i="7" s="1"/>
  <c r="A1" i="8"/>
  <c r="A4" i="8" s="1"/>
  <c r="A35" i="31"/>
  <c r="F35" i="31" s="1"/>
  <c r="F37" i="31" s="1"/>
  <c r="C29" i="7" s="1"/>
  <c r="A35" i="30"/>
  <c r="F35" i="30"/>
  <c r="F37" i="30"/>
  <c r="C28" i="7" s="1"/>
  <c r="A35" i="29"/>
  <c r="F35" i="29" s="1"/>
  <c r="F37" i="29" s="1"/>
  <c r="C27" i="7" s="1"/>
  <c r="A35" i="28"/>
  <c r="F35" i="28"/>
  <c r="F37" i="28"/>
  <c r="C26" i="7" s="1"/>
  <c r="A35" i="27"/>
  <c r="F35" i="27" s="1"/>
  <c r="F37" i="27" s="1"/>
  <c r="C25" i="7" s="1"/>
  <c r="A35" i="8"/>
  <c r="F35" i="8"/>
  <c r="F37" i="8"/>
  <c r="C24" i="7" s="1"/>
  <c r="N2" i="7"/>
  <c r="C12" i="7"/>
  <c r="E36" i="31" s="1"/>
  <c r="E37" i="31" s="1"/>
  <c r="B29" i="7" s="1"/>
  <c r="E36" i="8"/>
  <c r="E37" i="8" s="1"/>
  <c r="B24" i="7" s="1"/>
  <c r="E36" i="27"/>
  <c r="E37" i="27"/>
  <c r="B25" i="7" s="1"/>
  <c r="D16" i="7"/>
  <c r="E36" i="28"/>
  <c r="E37" i="28"/>
  <c r="B26" i="7"/>
  <c r="J36" i="27" l="1"/>
  <c r="J37" i="27" s="1"/>
  <c r="G25" i="7" s="1"/>
  <c r="G36" i="30"/>
  <c r="G37" i="30" s="1"/>
  <c r="D28" i="7" s="1"/>
  <c r="D11" i="7"/>
  <c r="K2" i="7"/>
  <c r="H17" i="7" s="1"/>
  <c r="D17" i="7" s="1"/>
  <c r="D12" i="7"/>
  <c r="G12" i="7" s="1"/>
  <c r="K36" i="8"/>
  <c r="K37" i="8" s="1"/>
  <c r="H24" i="7" s="1"/>
  <c r="K36" i="31"/>
  <c r="K37" i="31" s="1"/>
  <c r="H29" i="7" s="1"/>
  <c r="J36" i="30"/>
  <c r="J37" i="30" s="1"/>
  <c r="G28" i="7" s="1"/>
  <c r="J36" i="31"/>
  <c r="J37" i="31" s="1"/>
  <c r="G29" i="7" s="1"/>
  <c r="K36" i="30"/>
  <c r="K37" i="30" s="1"/>
  <c r="H28" i="7" s="1"/>
  <c r="K36" i="29"/>
  <c r="K37" i="29" s="1"/>
  <c r="H27" i="7" s="1"/>
  <c r="K36" i="27"/>
  <c r="K37" i="27" s="1"/>
  <c r="H25" i="7" s="1"/>
  <c r="J36" i="29"/>
  <c r="J37" i="29" s="1"/>
  <c r="G27" i="7" s="1"/>
  <c r="J36" i="8"/>
  <c r="J37" i="8" s="1"/>
  <c r="G24" i="7" s="1"/>
  <c r="J36" i="28"/>
  <c r="J37" i="28" s="1"/>
  <c r="G26" i="7" s="1"/>
  <c r="G36" i="31"/>
  <c r="G37" i="31" s="1"/>
  <c r="D29" i="7" s="1"/>
  <c r="G36" i="29"/>
  <c r="G37" i="29" s="1"/>
  <c r="D27" i="7" s="1"/>
  <c r="G36" i="8"/>
  <c r="G37" i="8" s="1"/>
  <c r="D24" i="7" s="1"/>
  <c r="C30" i="7"/>
  <c r="F20" i="7" s="1"/>
  <c r="F30" i="7"/>
  <c r="E30" i="7"/>
  <c r="G36" i="28"/>
  <c r="G37" i="28" s="1"/>
  <c r="D26" i="7" s="1"/>
  <c r="H11" i="7"/>
  <c r="K36" i="28"/>
  <c r="K37" i="28" s="1"/>
  <c r="H26" i="7" s="1"/>
  <c r="G36" i="27"/>
  <c r="G37" i="27" s="1"/>
  <c r="D25" i="7" s="1"/>
  <c r="E36" i="29"/>
  <c r="E37" i="29" s="1"/>
  <c r="B27" i="7" s="1"/>
  <c r="B30" i="7" s="1"/>
  <c r="F16" i="7" s="1"/>
  <c r="H16" i="7" s="1"/>
  <c r="E36" i="30"/>
  <c r="E37" i="30" s="1"/>
  <c r="B28" i="7" s="1"/>
  <c r="D18" i="7"/>
  <c r="A1" i="27"/>
  <c r="D1" i="8"/>
  <c r="B4" i="8"/>
  <c r="A5" i="8"/>
  <c r="I25" i="7" l="1"/>
  <c r="D19" i="7"/>
  <c r="I28" i="7"/>
  <c r="I27" i="7"/>
  <c r="I29" i="7"/>
  <c r="G30" i="7"/>
  <c r="F18" i="7" s="1"/>
  <c r="I24" i="7"/>
  <c r="D30" i="7"/>
  <c r="H30" i="7"/>
  <c r="F19" i="7" s="1"/>
  <c r="I26" i="7"/>
  <c r="B5" i="8"/>
  <c r="A6" i="8"/>
  <c r="A4" i="27"/>
  <c r="A1" i="28"/>
  <c r="I30" i="7" l="1"/>
  <c r="E18" i="7" s="1"/>
  <c r="H18" i="7"/>
  <c r="H19" i="7" s="1"/>
  <c r="F17" i="7"/>
  <c r="A4" i="28"/>
  <c r="A1" i="29"/>
  <c r="C33" i="8"/>
  <c r="B4" i="27"/>
  <c r="D33" i="8" s="1"/>
  <c r="A5" i="27"/>
  <c r="A7" i="8"/>
  <c r="B6" i="8"/>
  <c r="E17" i="7" l="1"/>
  <c r="E19" i="7"/>
  <c r="B5" i="27"/>
  <c r="A6" i="27"/>
  <c r="A4" i="29"/>
  <c r="A1" i="30"/>
  <c r="B7" i="8"/>
  <c r="A8" i="8"/>
  <c r="A5" i="28"/>
  <c r="B4" i="28"/>
  <c r="B5" i="28" l="1"/>
  <c r="A6" i="28"/>
  <c r="A4" i="30"/>
  <c r="A1" i="31"/>
  <c r="A4" i="31" s="1"/>
  <c r="A5" i="29"/>
  <c r="B4" i="29"/>
  <c r="B8" i="8"/>
  <c r="A9" i="8"/>
  <c r="B6" i="27"/>
  <c r="A7" i="27"/>
  <c r="B9" i="8" l="1"/>
  <c r="A10" i="8"/>
  <c r="B5" i="29"/>
  <c r="A6" i="29"/>
  <c r="A5" i="31"/>
  <c r="B4" i="31"/>
  <c r="A5" i="30"/>
  <c r="B4" i="30"/>
  <c r="A8" i="27"/>
  <c r="B7" i="27"/>
  <c r="B6" i="28"/>
  <c r="A7" i="28"/>
  <c r="A6" i="30" l="1"/>
  <c r="B5" i="30"/>
  <c r="A8" i="28"/>
  <c r="B7" i="28"/>
  <c r="B5" i="31"/>
  <c r="A6" i="31"/>
  <c r="A7" i="29"/>
  <c r="B6" i="29"/>
  <c r="A11" i="8"/>
  <c r="B10" i="8"/>
  <c r="A9" i="27"/>
  <c r="B8" i="27"/>
  <c r="A7" i="31" l="1"/>
  <c r="B6" i="31"/>
  <c r="A8" i="29"/>
  <c r="B7" i="29"/>
  <c r="A10" i="27"/>
  <c r="B9" i="27"/>
  <c r="A9" i="28"/>
  <c r="B8" i="28"/>
  <c r="A12" i="8"/>
  <c r="B11" i="8"/>
  <c r="B6" i="30"/>
  <c r="A7" i="30"/>
  <c r="B9" i="28" l="1"/>
  <c r="A10" i="28"/>
  <c r="B10" i="27"/>
  <c r="A11" i="27"/>
  <c r="B7" i="30"/>
  <c r="A8" i="30"/>
  <c r="A9" i="29"/>
  <c r="B8" i="29"/>
  <c r="A13" i="8"/>
  <c r="B12" i="8"/>
  <c r="B7" i="31"/>
  <c r="A8" i="31"/>
  <c r="B9" i="29" l="1"/>
  <c r="A10" i="29"/>
  <c r="B8" i="30"/>
  <c r="A9" i="30"/>
  <c r="A9" i="31"/>
  <c r="B8" i="31"/>
  <c r="B11" i="27"/>
  <c r="A12" i="27"/>
  <c r="A11" i="28"/>
  <c r="B10" i="28"/>
  <c r="B13" i="8"/>
  <c r="A14" i="8"/>
  <c r="B12" i="27" l="1"/>
  <c r="A13" i="27"/>
  <c r="B14" i="8"/>
  <c r="A15" i="8"/>
  <c r="B10" i="29"/>
  <c r="A11" i="29"/>
  <c r="A10" i="31"/>
  <c r="B9" i="31"/>
  <c r="A10" i="30"/>
  <c r="B9" i="30"/>
  <c r="A12" i="28"/>
  <c r="B11" i="28"/>
  <c r="B10" i="31" l="1"/>
  <c r="A11" i="31"/>
  <c r="A12" i="29"/>
  <c r="B11" i="29"/>
  <c r="A16" i="8"/>
  <c r="B15" i="8"/>
  <c r="A13" i="28"/>
  <c r="B12" i="28"/>
  <c r="A14" i="27"/>
  <c r="B13" i="27"/>
  <c r="A11" i="30"/>
  <c r="B10" i="30"/>
  <c r="B14" i="27" l="1"/>
  <c r="A15" i="27"/>
  <c r="B13" i="28"/>
  <c r="A14" i="28"/>
  <c r="B16" i="8"/>
  <c r="A17" i="8"/>
  <c r="B11" i="30"/>
  <c r="A12" i="30"/>
  <c r="B12" i="29"/>
  <c r="A13" i="29"/>
  <c r="A12" i="31"/>
  <c r="B11" i="31"/>
  <c r="A16" i="27" l="1"/>
  <c r="B15" i="27"/>
  <c r="A13" i="30"/>
  <c r="B12" i="30"/>
  <c r="A18" i="8"/>
  <c r="B17" i="8"/>
  <c r="B14" i="28"/>
  <c r="A15" i="28"/>
  <c r="A13" i="31"/>
  <c r="B12" i="31"/>
  <c r="B13" i="29"/>
  <c r="A14" i="29"/>
  <c r="B13" i="31" l="1"/>
  <c r="A14" i="31"/>
  <c r="A16" i="28"/>
  <c r="B15" i="28"/>
  <c r="A19" i="8"/>
  <c r="B18" i="8"/>
  <c r="B14" i="29"/>
  <c r="A15" i="29"/>
  <c r="A14" i="30"/>
  <c r="B13" i="30"/>
  <c r="B16" i="27"/>
  <c r="A17" i="27"/>
  <c r="B14" i="30" l="1"/>
  <c r="A15" i="30"/>
  <c r="B15" i="29"/>
  <c r="A16" i="29"/>
  <c r="B19" i="8"/>
  <c r="A20" i="8"/>
  <c r="A18" i="27"/>
  <c r="B17" i="27"/>
  <c r="B16" i="28"/>
  <c r="A17" i="28"/>
  <c r="B14" i="31"/>
  <c r="A15" i="31"/>
  <c r="A19" i="27" l="1"/>
  <c r="B18" i="27"/>
  <c r="B20" i="8"/>
  <c r="A21" i="8"/>
  <c r="A17" i="29"/>
  <c r="B16" i="29"/>
  <c r="B15" i="31"/>
  <c r="A16" i="31"/>
  <c r="B17" i="28"/>
  <c r="A18" i="28"/>
  <c r="B15" i="30"/>
  <c r="A16" i="30"/>
  <c r="B19" i="27" l="1"/>
  <c r="A20" i="27"/>
  <c r="B16" i="31"/>
  <c r="A17" i="31"/>
  <c r="B17" i="29"/>
  <c r="A18" i="29"/>
  <c r="B16" i="30"/>
  <c r="A17" i="30"/>
  <c r="B21" i="8"/>
  <c r="A22" i="8"/>
  <c r="B18" i="28"/>
  <c r="A19" i="28"/>
  <c r="A18" i="30" l="1"/>
  <c r="B17" i="30"/>
  <c r="B18" i="29"/>
  <c r="A19" i="29"/>
  <c r="B19" i="28"/>
  <c r="A20" i="28"/>
  <c r="B17" i="31"/>
  <c r="A18" i="31"/>
  <c r="B22" i="8"/>
  <c r="A23" i="8"/>
  <c r="B20" i="27"/>
  <c r="A21" i="27"/>
  <c r="A19" i="31" l="1"/>
  <c r="B18" i="31"/>
  <c r="B20" i="28"/>
  <c r="A21" i="28"/>
  <c r="A22" i="27"/>
  <c r="B21" i="27"/>
  <c r="A20" i="29"/>
  <c r="B19" i="29"/>
  <c r="B23" i="8"/>
  <c r="A24" i="8"/>
  <c r="B18" i="30"/>
  <c r="A19" i="30"/>
  <c r="A21" i="29" l="1"/>
  <c r="B20" i="29"/>
  <c r="B22" i="27"/>
  <c r="A23" i="27"/>
  <c r="A20" i="30"/>
  <c r="B19" i="30"/>
  <c r="B21" i="28"/>
  <c r="A22" i="28"/>
  <c r="B24" i="8"/>
  <c r="A25" i="8"/>
  <c r="A20" i="31"/>
  <c r="B19" i="31"/>
  <c r="A22" i="29" l="1"/>
  <c r="B21" i="29"/>
  <c r="B20" i="30"/>
  <c r="A21" i="30"/>
  <c r="B22" i="28"/>
  <c r="A23" i="28"/>
  <c r="A24" i="27"/>
  <c r="B23" i="27"/>
  <c r="B20" i="31"/>
  <c r="A21" i="31"/>
  <c r="B25" i="8"/>
  <c r="A26" i="8"/>
  <c r="A23" i="29" l="1"/>
  <c r="B22" i="29"/>
  <c r="B23" i="28"/>
  <c r="A24" i="28"/>
  <c r="A25" i="27"/>
  <c r="B24" i="27"/>
  <c r="B26" i="8"/>
  <c r="A27" i="8"/>
  <c r="B21" i="30"/>
  <c r="A22" i="30"/>
  <c r="A22" i="31"/>
  <c r="B21" i="31"/>
  <c r="A24" i="29" l="1"/>
  <c r="B23" i="29"/>
  <c r="B27" i="8"/>
  <c r="A28" i="8"/>
  <c r="A26" i="27"/>
  <c r="B25" i="27"/>
  <c r="A25" i="28"/>
  <c r="B24" i="28"/>
  <c r="B22" i="31"/>
  <c r="A23" i="31"/>
  <c r="A23" i="30"/>
  <c r="B22" i="30"/>
  <c r="A25" i="29" l="1"/>
  <c r="B24" i="29"/>
  <c r="A26" i="28"/>
  <c r="B25" i="28"/>
  <c r="A27" i="27"/>
  <c r="B26" i="27"/>
  <c r="B28" i="8"/>
  <c r="A29" i="8"/>
  <c r="A24" i="30"/>
  <c r="B23" i="30"/>
  <c r="B23" i="31"/>
  <c r="A24" i="31"/>
  <c r="B29" i="8" l="1"/>
  <c r="A30" i="8"/>
  <c r="B27" i="27"/>
  <c r="A28" i="27"/>
  <c r="A25" i="31"/>
  <c r="B24" i="31"/>
  <c r="B26" i="28"/>
  <c r="A27" i="28"/>
  <c r="B24" i="30"/>
  <c r="A25" i="30"/>
  <c r="A26" i="29"/>
  <c r="B25" i="29"/>
  <c r="A28" i="28" l="1"/>
  <c r="B27" i="28"/>
  <c r="B25" i="31"/>
  <c r="A26" i="31"/>
  <c r="A29" i="27"/>
  <c r="B28" i="27"/>
  <c r="B26" i="29"/>
  <c r="A27" i="29"/>
  <c r="A26" i="30"/>
  <c r="B25" i="30"/>
  <c r="A31" i="8"/>
  <c r="B30" i="8"/>
  <c r="B27" i="29" l="1"/>
  <c r="A28" i="29"/>
  <c r="A30" i="27"/>
  <c r="B29" i="27"/>
  <c r="A27" i="31"/>
  <c r="B26" i="31"/>
  <c r="B31" i="8"/>
  <c r="A32" i="8"/>
  <c r="B32" i="8" s="1"/>
  <c r="A27" i="30"/>
  <c r="B26" i="30"/>
  <c r="B28" i="28"/>
  <c r="A29" i="28"/>
  <c r="A28" i="31" l="1"/>
  <c r="B27" i="31"/>
  <c r="B29" i="28"/>
  <c r="A30" i="28"/>
  <c r="A31" i="27"/>
  <c r="B30" i="27"/>
  <c r="B28" i="29"/>
  <c r="A29" i="29"/>
  <c r="B27" i="30"/>
  <c r="A28" i="30"/>
  <c r="A32" i="27" l="1"/>
  <c r="B31" i="27"/>
  <c r="A30" i="29"/>
  <c r="B29" i="29"/>
  <c r="A31" i="28"/>
  <c r="B30" i="28"/>
  <c r="B28" i="30"/>
  <c r="A29" i="30"/>
  <c r="A29" i="31"/>
  <c r="B28" i="31"/>
  <c r="B31" i="28" l="1"/>
  <c r="A32" i="28"/>
  <c r="B29" i="30"/>
  <c r="A30" i="30"/>
  <c r="B30" i="29"/>
  <c r="A31" i="29"/>
  <c r="B29" i="31"/>
  <c r="A30" i="31"/>
  <c r="B32" i="27"/>
  <c r="A33" i="27"/>
  <c r="A31" i="31" l="1"/>
  <c r="B30" i="31"/>
  <c r="B31" i="29"/>
  <c r="A32" i="29"/>
  <c r="B30" i="30"/>
  <c r="A31" i="30"/>
  <c r="A34" i="27"/>
  <c r="B34" i="27" s="1"/>
  <c r="B33" i="27"/>
  <c r="B32" i="28"/>
  <c r="A33" i="28"/>
  <c r="B33" i="28" s="1"/>
  <c r="A32" i="30" l="1"/>
  <c r="B31" i="30"/>
  <c r="B32" i="29"/>
  <c r="A33" i="29"/>
  <c r="A32" i="31"/>
  <c r="B31" i="31"/>
  <c r="B32" i="31" l="1"/>
  <c r="A33" i="31"/>
  <c r="A34" i="29"/>
  <c r="B34" i="29" s="1"/>
  <c r="B33" i="29"/>
  <c r="B32" i="30"/>
  <c r="A33" i="30"/>
  <c r="B33" i="30" s="1"/>
  <c r="B33" i="31" l="1"/>
  <c r="A34" i="31"/>
  <c r="B34" i="31" s="1"/>
</calcChain>
</file>

<file path=xl/sharedStrings.xml><?xml version="1.0" encoding="utf-8"?>
<sst xmlns="http://schemas.openxmlformats.org/spreadsheetml/2006/main" count="300" uniqueCount="167">
  <si>
    <r>
      <rPr>
        <b/>
        <sz val="10"/>
        <color rgb="FF000000"/>
        <rFont val="Arial"/>
      </rPr>
      <t xml:space="preserve">Bildungs- und Kulturdirektion 
des Kantons Bern
</t>
    </r>
    <r>
      <rPr>
        <sz val="10"/>
        <color rgb="FF000000"/>
        <rFont val="Arial"/>
      </rPr>
      <t>Mittelschul- und Berufsbildungsamt</t>
    </r>
  </si>
  <si>
    <r>
      <rPr>
        <b/>
        <sz val="10"/>
        <color rgb="FF000000"/>
        <rFont val="Arial"/>
      </rPr>
      <t xml:space="preserve">Direction de l'instruction publique et de la culture
du canton de Berne
</t>
    </r>
    <r>
      <rPr>
        <sz val="10"/>
        <color rgb="FF000000"/>
        <rFont val="Arial"/>
      </rPr>
      <t xml:space="preserve">Office des écoles moyennes et de la formation professionnelle
</t>
    </r>
  </si>
  <si>
    <t xml:space="preserve">LP </t>
  </si>
  <si>
    <t>SL</t>
  </si>
  <si>
    <t>Arbeitszeiterfassung: Funktion Schulleitung (SL) und Funktion Lehrperson (LP)</t>
  </si>
  <si>
    <t>2. Semester</t>
  </si>
  <si>
    <t>Beschäftigungsgrad</t>
  </si>
  <si>
    <t>prop. Erhöhung AE</t>
  </si>
  <si>
    <t>Erhöhung AE ger.</t>
  </si>
  <si>
    <t>prop Erhöhung AE SL</t>
  </si>
  <si>
    <t>Vorname, Name</t>
  </si>
  <si>
    <t>LP</t>
  </si>
  <si>
    <t>Anz. Wochenlekt. für Wegzeit:</t>
  </si>
  <si>
    <t>Anzahl erteilte Lektionen (Unterricht):</t>
  </si>
  <si>
    <t>(durch SI bewilligt nach Art. 16b LADV)</t>
  </si>
  <si>
    <t>Wegzeitlektionen</t>
  </si>
  <si>
    <t>Beginn 2. Sem.</t>
  </si>
  <si>
    <t>Schuljahr</t>
  </si>
  <si>
    <t>Pflichtlektionen:</t>
  </si>
  <si>
    <t>exkl.AE</t>
  </si>
  <si>
    <t>2014/15</t>
  </si>
  <si>
    <t>Anzahl Schulwochen:</t>
  </si>
  <si>
    <t>2015/16</t>
  </si>
  <si>
    <t>Übertrag des Vorsemesters (ganze Stunden):</t>
  </si>
  <si>
    <t>2016/17</t>
  </si>
  <si>
    <t>Schuljahr:</t>
  </si>
  <si>
    <t>2017/18</t>
  </si>
  <si>
    <t>Beschäftigungsgrad (exkl. AE)</t>
  </si>
  <si>
    <t>Tot. Beschäftigungsgrad:</t>
  </si>
  <si>
    <t>2018/19</t>
  </si>
  <si>
    <t>Beschäftigungsgrad (inkl. AE)</t>
  </si>
  <si>
    <t>2019/20</t>
  </si>
  <si>
    <t>Altersentlastung:</t>
  </si>
  <si>
    <t>2020/21</t>
  </si>
  <si>
    <t>Cockpit:</t>
  </si>
  <si>
    <t>2021/22</t>
  </si>
  <si>
    <t>Tot. AZ in Stunden pro Semester</t>
  </si>
  <si>
    <t>2022/23</t>
  </si>
  <si>
    <t>AZ Schulleitung</t>
  </si>
  <si>
    <t>Stunden Soll SL</t>
  </si>
  <si>
    <t>Stunden IST SL</t>
  </si>
  <si>
    <t>AZ SL Bilanz:</t>
  </si>
  <si>
    <t>2023/24</t>
  </si>
  <si>
    <t>AZ LP Unterrichten, beraten, begleiten:</t>
  </si>
  <si>
    <t>Stunden Soll (85%):</t>
  </si>
  <si>
    <t>AZ LP Soll:</t>
  </si>
  <si>
    <t>2024/25</t>
  </si>
  <si>
    <t>AZ LP Zusammenarbeit:</t>
  </si>
  <si>
    <t>Stunden Soll (12%):</t>
  </si>
  <si>
    <t>AZ LP Ist:</t>
  </si>
  <si>
    <t>2025/26</t>
  </si>
  <si>
    <t>AZ LP Weiterbildung:</t>
  </si>
  <si>
    <t>Stunden Soll (3%):</t>
  </si>
  <si>
    <t>AZ LP Bilanz:</t>
  </si>
  <si>
    <t>2026/27</t>
  </si>
  <si>
    <t>Unterrichtskontrolle LP:</t>
  </si>
  <si>
    <t>Lektionen Soll:</t>
  </si>
  <si>
    <t>LektIonen Ist:</t>
  </si>
  <si>
    <t>2027/28</t>
  </si>
  <si>
    <t>2028/29</t>
  </si>
  <si>
    <t>Monat</t>
  </si>
  <si>
    <t>AZ für SL</t>
  </si>
  <si>
    <r>
      <t xml:space="preserve">Unterrichts-kontrolle </t>
    </r>
    <r>
      <rPr>
        <sz val="10"/>
        <color indexed="63"/>
        <rFont val="Arial"/>
        <family val="2"/>
      </rPr>
      <t>(inkl. bewilligte Lekt. für Wegzeit)</t>
    </r>
  </si>
  <si>
    <t>AZ
Unterrichten, Erziehen, Beraten, Begleiten</t>
  </si>
  <si>
    <t>AZ
Mitarbeit und Zusammen-arbeit</t>
  </si>
  <si>
    <t>AZ 
Weiter-bildung</t>
  </si>
  <si>
    <t>Total AZ 
pro Monat</t>
  </si>
  <si>
    <t>2029/30</t>
  </si>
  <si>
    <t>(Stunden)</t>
  </si>
  <si>
    <r>
      <t xml:space="preserve">
</t>
    </r>
    <r>
      <rPr>
        <b/>
        <sz val="10"/>
        <color indexed="10"/>
        <rFont val="Arial"/>
        <family val="2"/>
      </rPr>
      <t>(Lektionen)</t>
    </r>
  </si>
  <si>
    <t>Unterricht
(Stunden)</t>
  </si>
  <si>
    <t>Vor- und Nachbereitung
(Stunden)</t>
  </si>
  <si>
    <t>Beraten, begleiten
(Stunden)</t>
  </si>
  <si>
    <t xml:space="preserve">
(Stunden)</t>
  </si>
  <si>
    <t>2030/31</t>
  </si>
  <si>
    <t>Februar</t>
  </si>
  <si>
    <t>2031/32</t>
  </si>
  <si>
    <t>März</t>
  </si>
  <si>
    <t>2032/33</t>
  </si>
  <si>
    <t>April</t>
  </si>
  <si>
    <t>2033/34</t>
  </si>
  <si>
    <t>Mai</t>
  </si>
  <si>
    <t>2034/35</t>
  </si>
  <si>
    <t>Juni</t>
  </si>
  <si>
    <t>2035/36</t>
  </si>
  <si>
    <t>Juli</t>
  </si>
  <si>
    <t>2036/37</t>
  </si>
  <si>
    <r>
      <t xml:space="preserve">Total </t>
    </r>
    <r>
      <rPr>
        <b/>
        <sz val="11"/>
        <color indexed="10"/>
        <rFont val="Arial"/>
        <family val="2"/>
      </rPr>
      <t>Lektionen</t>
    </r>
    <r>
      <rPr>
        <b/>
        <sz val="11"/>
        <color indexed="63"/>
        <rFont val="Arial"/>
        <family val="2"/>
      </rPr>
      <t xml:space="preserve"> bzw. Stunden</t>
    </r>
  </si>
  <si>
    <t>2037/38</t>
  </si>
  <si>
    <t>2038/39</t>
  </si>
  <si>
    <t>2039/40</t>
  </si>
  <si>
    <t>Tag</t>
  </si>
  <si>
    <t>Schule(n) / Ort(e)</t>
  </si>
  <si>
    <r>
      <t xml:space="preserve">Klasse /
Klientel /
Art der </t>
    </r>
    <r>
      <rPr>
        <b/>
        <sz val="9"/>
        <rFont val="Arial"/>
        <family val="2"/>
      </rPr>
      <t xml:space="preserve"> Arbeit</t>
    </r>
  </si>
  <si>
    <t>AZ SL</t>
  </si>
  <si>
    <t xml:space="preserve">Unterrichts-kontrolle </t>
  </si>
  <si>
    <t>AZ Unterricht 
inkl Vor- und Nachbereitung</t>
  </si>
  <si>
    <t>AZ Zusammen-arbeit</t>
  </si>
  <si>
    <t xml:space="preserve">
(Lektionen)</t>
  </si>
  <si>
    <t>Vor-/ Nachbereit.
(Stunden)</t>
  </si>
  <si>
    <t>Total Monat</t>
  </si>
  <si>
    <t>2005/06</t>
  </si>
  <si>
    <t>2006/07</t>
  </si>
  <si>
    <t>2007/08</t>
  </si>
  <si>
    <t>2009/10</t>
  </si>
  <si>
    <t>Wegleitung zum Führen der AZE</t>
  </si>
  <si>
    <r>
      <t>1. Im dunkelgelben Bereich des Blatts</t>
    </r>
    <r>
      <rPr>
        <b/>
        <i/>
        <sz val="10"/>
        <rFont val="Arial"/>
        <family val="2"/>
      </rPr>
      <t xml:space="preserve"> "Übersicht"</t>
    </r>
    <r>
      <rPr>
        <b/>
        <sz val="10"/>
        <rFont val="Arial"/>
        <family val="2"/>
      </rPr>
      <t xml:space="preserve"> </t>
    </r>
    <r>
      <rPr>
        <sz val="10"/>
        <rFont val="Arial"/>
        <family val="2"/>
      </rPr>
      <t xml:space="preserve">die persönlichen Daten eintragen.
Die Anzahl </t>
    </r>
    <r>
      <rPr>
        <b/>
        <sz val="10"/>
        <rFont val="Arial"/>
        <family val="2"/>
      </rPr>
      <t>erteilte Lektionen</t>
    </r>
    <r>
      <rPr>
        <sz val="10"/>
        <rFont val="Arial"/>
      </rPr>
      <t xml:space="preserve">, die </t>
    </r>
    <r>
      <rPr>
        <b/>
        <sz val="10"/>
        <rFont val="Arial"/>
        <family val="2"/>
      </rPr>
      <t xml:space="preserve">Pflichtlektionen, </t>
    </r>
    <r>
      <rPr>
        <sz val="10"/>
        <rFont val="Arial"/>
      </rPr>
      <t xml:space="preserve">die </t>
    </r>
    <r>
      <rPr>
        <b/>
        <sz val="10"/>
        <rFont val="Arial"/>
        <family val="2"/>
      </rPr>
      <t>Altersentlastung</t>
    </r>
    <r>
      <rPr>
        <sz val="10"/>
        <rFont val="Arial"/>
      </rPr>
      <t xml:space="preserve"> und der </t>
    </r>
    <r>
      <rPr>
        <b/>
        <sz val="10"/>
        <rFont val="Arial"/>
        <family val="2"/>
      </rPr>
      <t>Beschäftigungsgrad</t>
    </r>
    <r>
      <rPr>
        <sz val="10"/>
        <rFont val="Arial"/>
      </rPr>
      <t xml:space="preserve"> können der PERSISKA-Abrechnung entnommen werden. Mit diesen Angaben berechnet das AZE-Tool die Sollwerte für die einzelnen Bereiche des Berufsauftrags gemäss LAV. Die allfällig durch das Schulinspektorat bewilligte Wegzeitabgeltung ist in der entsprechenden Zelle einzutragen.
In Feld G1 Datum des Semesterbeginns auswählen.</t>
    </r>
  </si>
  <si>
    <r>
      <t>Anmerkung:</t>
    </r>
    <r>
      <rPr>
        <i/>
        <sz val="10"/>
        <rFont val="Arial"/>
        <family val="2"/>
      </rPr>
      <t xml:space="preserve"> Mit diesem AZE-Tool kann die Tätigkeit als Lehrperson erfasst werden, nicht aber die Schulleitungsfunktion oder weitere Funktionen aus dem Schul- oder Informatikpool. Die eingetragene Altersentlastung wird als Monatsgutschrift in Stunden automatisch berücksichtigt.</t>
    </r>
  </si>
  <si>
    <r>
      <t xml:space="preserve">
2. In der Zelle </t>
    </r>
    <r>
      <rPr>
        <b/>
        <i/>
        <sz val="10"/>
        <rFont val="Arial"/>
        <family val="2"/>
      </rPr>
      <t>"Übertrag des Vorsemesters"</t>
    </r>
    <r>
      <rPr>
        <sz val="10"/>
        <rFont val="Arial"/>
      </rPr>
      <t xml:space="preserve"> kann in Anlehnung an die Regelung der kantonalen Verwaltung Über- oder Unterzeit des Vorsemesters übertragen werden, die bei einer Anstellung von 100% plus oder minus 100 Stunden beträgt. Es gilt dabei zu beachten, dass Überzeit aus der Weiterbildung nicht übertragen werden kann. Dieser Ausgleich muss innerhalb des Bereichs Weiterbildung statt finden.</t>
    </r>
  </si>
  <si>
    <r>
      <t xml:space="preserve">3. In den einzelnen Monatsblättern (siehe Registerkarten am unteren Bildschirmrand) können die Arbeitszeiten für jeden Arbeitstag eingetragen werden. Ein manueller Textumbruch innerhalb der Zellen kann mit den Tasten </t>
    </r>
    <r>
      <rPr>
        <b/>
        <sz val="10"/>
        <rFont val="Arial"/>
        <family val="2"/>
      </rPr>
      <t>"Alt" und "Enter"</t>
    </r>
    <r>
      <rPr>
        <sz val="10"/>
        <rFont val="Arial"/>
      </rPr>
      <t xml:space="preserve"> getätigt werden.</t>
    </r>
  </si>
  <si>
    <r>
      <t xml:space="preserve">4. Die Spalte </t>
    </r>
    <r>
      <rPr>
        <b/>
        <i/>
        <sz val="10"/>
        <rFont val="Arial"/>
        <family val="2"/>
      </rPr>
      <t>"Unterrichtskontrolle"</t>
    </r>
    <r>
      <rPr>
        <sz val="10"/>
        <rFont val="Arial"/>
      </rPr>
      <t xml:space="preserve"> ist erforderlich, weil die LAV nebst der Jahresarbeitszeit auch die Pflichtlektionen für </t>
    </r>
    <r>
      <rPr>
        <b/>
        <sz val="10"/>
        <rFont val="Arial"/>
        <family val="2"/>
      </rPr>
      <t>alle</t>
    </r>
    <r>
      <rPr>
        <sz val="10"/>
        <rFont val="Arial"/>
      </rPr>
      <t xml:space="preserve"> Lehrpersonen vorschreibt. </t>
    </r>
  </si>
  <si>
    <r>
      <t xml:space="preserve">5. Während die Spalte </t>
    </r>
    <r>
      <rPr>
        <b/>
        <i/>
        <sz val="10"/>
        <rFont val="Arial"/>
        <family val="2"/>
      </rPr>
      <t>"Unterricht"</t>
    </r>
    <r>
      <rPr>
        <sz val="10"/>
        <rFont val="Arial"/>
      </rPr>
      <t xml:space="preserve"> automatisch ausgefüllt wird (1 Lektion = 45Min.), kann in der Spalte </t>
    </r>
    <r>
      <rPr>
        <b/>
        <i/>
        <sz val="10"/>
        <rFont val="Arial"/>
        <family val="2"/>
      </rPr>
      <t>"Vor- und Nachbereitung"</t>
    </r>
    <r>
      <rPr>
        <sz val="10"/>
        <rFont val="Arial"/>
      </rPr>
      <t xml:space="preserve"> die effektiv aufgewendete Zeit eingetragen werden. Der Eintrag muss in Dezimalen und nicht in Stunden und Minuten erfolgen (Bsp.: 1 Std. 30 Min. = 1.5 Std.).</t>
    </r>
  </si>
  <si>
    <r>
      <t xml:space="preserve">6. In der Spalte </t>
    </r>
    <r>
      <rPr>
        <b/>
        <i/>
        <sz val="10"/>
        <rFont val="Arial"/>
        <family val="2"/>
      </rPr>
      <t>"Beraten, begleiten"</t>
    </r>
    <r>
      <rPr>
        <sz val="10"/>
        <rFont val="Arial"/>
      </rPr>
      <t xml:space="preserve"> kann die Arbetszeit nach effektivem Aufwand eingetragen werden (Eintrag ebenfalls in Dezimalen). Auf dem Blatt </t>
    </r>
    <r>
      <rPr>
        <b/>
        <i/>
        <sz val="10"/>
        <rFont val="Arial"/>
        <family val="2"/>
      </rPr>
      <t>"Zuordnung der Arbeiten"</t>
    </r>
    <r>
      <rPr>
        <sz val="10"/>
        <rFont val="Arial"/>
      </rPr>
      <t xml:space="preserve"> ist ersichtlich, welche Arbeiten in dieser Spalte eingetragen werden können.</t>
    </r>
  </si>
  <si>
    <r>
      <t xml:space="preserve">7. In der Spalte </t>
    </r>
    <r>
      <rPr>
        <b/>
        <i/>
        <sz val="10"/>
        <rFont val="Arial"/>
        <family val="2"/>
      </rPr>
      <t>"AZ Zusammenarbeit"</t>
    </r>
    <r>
      <rPr>
        <sz val="10"/>
        <rFont val="Arial"/>
      </rPr>
      <t xml:space="preserve"> kann die Arbeitszeit nach effektivem Aufwand eingetragen werden. Der Eintrag muss auch hier in Dezimalen erfolgen. Auf dem Blatt </t>
    </r>
    <r>
      <rPr>
        <b/>
        <i/>
        <sz val="10"/>
        <rFont val="Arial"/>
        <family val="2"/>
      </rPr>
      <t>"Zuordnung der Arbeiten"</t>
    </r>
    <r>
      <rPr>
        <sz val="10"/>
        <rFont val="Arial"/>
      </rPr>
      <t xml:space="preserve"> ist ersichtlich, welche Arbeiten in dieser Spalte eingetragen werden können. </t>
    </r>
  </si>
  <si>
    <r>
      <t>Anmerkung:</t>
    </r>
    <r>
      <rPr>
        <i/>
        <sz val="10"/>
        <rFont val="Arial"/>
        <family val="2"/>
      </rPr>
      <t xml:space="preserve"> Bei vielen Arbeiten (Gesprächen) ist die Zuordnung zu den Spalten "Beraten, begleiten", und "AZ Zusammenarbeit" nicht scharf trennbar. Dies ermöglicht einen gewissen Ausgleich zwischen den beiden Bereichen des Berufsauftrags.</t>
    </r>
  </si>
  <si>
    <r>
      <t xml:space="preserve">
8. In der Spalte </t>
    </r>
    <r>
      <rPr>
        <b/>
        <i/>
        <sz val="10"/>
        <rFont val="Arial"/>
        <family val="2"/>
      </rPr>
      <t>"Weiterbildung"</t>
    </r>
    <r>
      <rPr>
        <sz val="10"/>
        <rFont val="Arial"/>
      </rPr>
      <t xml:space="preserve"> kann die Weiterbildungszeit gemäss LAV erfasst werden.</t>
    </r>
  </si>
  <si>
    <r>
      <t>Anmerkung:</t>
    </r>
    <r>
      <rPr>
        <i/>
        <sz val="10"/>
        <rFont val="Arial"/>
        <family val="2"/>
      </rPr>
      <t xml:space="preserve"> Die Monatstotalisierungen werden immer automatisch in das Übersichtsblatt übertragen. Im Cockpit ist immer auch die Bilanz zwischen den Soll- und Istwerten ersichtlich.</t>
    </r>
  </si>
  <si>
    <r>
      <t xml:space="preserve">
9. Absenzen wegen </t>
    </r>
    <r>
      <rPr>
        <b/>
        <sz val="10"/>
        <rFont val="Arial"/>
        <family val="2"/>
      </rPr>
      <t>Krankheit</t>
    </r>
    <r>
      <rPr>
        <sz val="10"/>
        <rFont val="Arial"/>
        <family val="2"/>
      </rPr>
      <t xml:space="preserve"> oder </t>
    </r>
    <r>
      <rPr>
        <b/>
        <sz val="10"/>
        <rFont val="Arial"/>
        <family val="2"/>
      </rPr>
      <t>Unfall</t>
    </r>
    <r>
      <rPr>
        <sz val="10"/>
        <rFont val="Arial"/>
        <family val="2"/>
      </rPr>
      <t xml:space="preserve"> werden wie durchschnittliche solche Arbeitstage (Wochentag gemäss Stundenplan)</t>
    </r>
    <r>
      <rPr>
        <sz val="10"/>
        <rFont val="Arial"/>
      </rPr>
      <t xml:space="preserve"> erfasst (siehe Beispiel Tag 12).</t>
    </r>
  </si>
  <si>
    <t>AZE: Zuordnung der Arbeitsarten</t>
  </si>
  <si>
    <t xml:space="preserve">Spalte "Unterrichtskontrolle" </t>
  </si>
  <si>
    <r>
      <t xml:space="preserve">In der Spalte "Unterrichtskontrolle" können die erteilten Lektionen eingetragen werden. Diese werden in Arbeitszeit in Stunden füs </t>
    </r>
    <r>
      <rPr>
        <b/>
        <i/>
        <sz val="10"/>
        <rFont val="Arial"/>
        <family val="2"/>
      </rPr>
      <t>Unterrichten</t>
    </r>
    <r>
      <rPr>
        <i/>
        <sz val="10"/>
        <rFont val="Arial"/>
        <family val="2"/>
      </rPr>
      <t xml:space="preserve"> (Spalte "Unterricht") umgerechnet. Zulässige Einträge sind Lektionen für:</t>
    </r>
  </si>
  <si>
    <t>Klassenunterricht</t>
  </si>
  <si>
    <t>Unterricht in Abteilungen</t>
  </si>
  <si>
    <t>Kooperative Unterrichtsformen (Teamteaching)</t>
  </si>
  <si>
    <t>Mithilfe an besonderen Schulveranstaltungen</t>
  </si>
  <si>
    <t>ggf. Krankheit, Unfall</t>
  </si>
  <si>
    <t>Spalte "Vor- und Nachbereitung"</t>
  </si>
  <si>
    <t>In der Spalte "Vor- und Nachbereitung" kann der zeitliche Aufwand für die Vor- und Nachbereitung des Unterrichts  eingetragen werden, sowie auch für Administration, Beurteilung, Verfassen von Berichten, usw.</t>
  </si>
  <si>
    <t>Spalte "beraten, begleiten"</t>
  </si>
  <si>
    <t>In dieser Spalte können die aufgeführten Arbeiten nach effektivem Aufwand eingetragen werden:</t>
  </si>
  <si>
    <t>Beratungsgespräche mit Schülerinnen und Schülern</t>
  </si>
  <si>
    <t>Beratungsgespräche mit Lehrpersonen</t>
  </si>
  <si>
    <t>Beratungsgespräche mit Eltern, Erziehungsberechtigten</t>
  </si>
  <si>
    <t>Vor- und Nachbereitung von Beratungsgesprächen</t>
  </si>
  <si>
    <t>Durchführung, Mitarbeit an Elternabenden</t>
  </si>
  <si>
    <t>"Sprechstunden", Aufgabenhilfe usw.</t>
  </si>
  <si>
    <t>Spalte "AZ Zusammenarbeit"</t>
  </si>
  <si>
    <t>Teilnahme an Teamsitzungen, Lehrerkonferenzen, Schukommissionssitzungen</t>
  </si>
  <si>
    <t>Mitarbeit in Arbeitsgruppen (für Unterrichts- oder Schulentwicklung, Schulprojekte, ...)</t>
  </si>
  <si>
    <t>Gespräche mit Lehrpersonen, Eltern, Erziehungsberechtigten</t>
  </si>
  <si>
    <t>Besprechungen mit Beratungsstellen, Ärztinnen und Ärzten, Behörden</t>
  </si>
  <si>
    <t>Mitarbeit an Elternanlässen</t>
  </si>
  <si>
    <t>Informations- und Öffentlichkeitsarbeit</t>
  </si>
  <si>
    <t>Spalte "AZ Weiterbildung"</t>
  </si>
  <si>
    <t>Teilnahme an Kursen, Foren, Tagungen, Referaten, ...</t>
  </si>
  <si>
    <t>Dokumentiertes Selbststudium</t>
  </si>
  <si>
    <t>Intervision, Supervision</t>
  </si>
  <si>
    <t>Hospitien</t>
  </si>
  <si>
    <t>Teilnahme an Kollegiumstagen</t>
  </si>
  <si>
    <t>Abgeltungen</t>
  </si>
  <si>
    <r>
      <t xml:space="preserve">Die </t>
    </r>
    <r>
      <rPr>
        <b/>
        <i/>
        <sz val="10"/>
        <rFont val="Arial"/>
        <family val="2"/>
      </rPr>
      <t>Altersentlastung</t>
    </r>
    <r>
      <rPr>
        <i/>
        <sz val="10"/>
        <rFont val="Arial"/>
        <family val="2"/>
      </rPr>
      <t xml:space="preserve"> und die durch das Schulinspektorat bewilligte </t>
    </r>
    <r>
      <rPr>
        <b/>
        <i/>
        <sz val="10"/>
        <rFont val="Arial"/>
        <family val="2"/>
      </rPr>
      <t>Wegzeit</t>
    </r>
    <r>
      <rPr>
        <i/>
        <sz val="10"/>
        <rFont val="Arial"/>
        <family val="2"/>
      </rPr>
      <t xml:space="preserve"> von max. 2 Lektionen pro Woche werden im Übersichtsblatt eingetragen und in den Monatsblättern automatisch berücksichtigt.</t>
    </r>
  </si>
  <si>
    <t>Beispiel</t>
  </si>
  <si>
    <t>AZ 
Zusammen-arbeit</t>
  </si>
  <si>
    <t>AZ Weiterbildung</t>
  </si>
  <si>
    <t xml:space="preserve">Primarschule Musterlingen
</t>
  </si>
  <si>
    <t xml:space="preserve">3. Prim (Fischer)
</t>
  </si>
  <si>
    <t>Primarschule Musterlingen</t>
  </si>
  <si>
    <t xml:space="preserve">3. Prim (Fischer)
Elterngespräch (Hoeness wegen Uli)
Lehrerkonferenz Prim. Musterlingen
</t>
  </si>
  <si>
    <t xml:space="preserve">3. Prim (Fischer)
</t>
  </si>
  <si>
    <t xml:space="preserve">3. Prim (Fischer), (3 Lekt.)
5. Prim (Sommaruga), (2 Lekt. DaZ)
Kurzbesprechung Sommaruga
</t>
  </si>
  <si>
    <t xml:space="preserve">3. Prim (Fischer)
Aufgabenhilfe
Arbeitsgruppe Sporttag
</t>
  </si>
  <si>
    <t xml:space="preserve">3. Prim (Fischer)
Wochenplanung
</t>
  </si>
  <si>
    <t>Zürich</t>
  </si>
  <si>
    <t xml:space="preserve">Bildungsreferat Ulrich Schlüer 
</t>
  </si>
  <si>
    <r>
      <rPr>
        <b/>
        <sz val="10"/>
        <color indexed="10"/>
        <rFont val="Arial Narrow"/>
        <family val="2"/>
      </rPr>
      <t>Absenz wegen Krankheit</t>
    </r>
    <r>
      <rPr>
        <sz val="10"/>
        <rFont val="Arial Narrow"/>
        <family val="2"/>
      </rPr>
      <t xml:space="preserve">
3. Prim (Fischer)
</t>
    </r>
  </si>
  <si>
    <t>Wegzeit in Lektionen</t>
  </si>
  <si>
    <t>Gutschrift für Altersentlastung in Stunden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</si>
</sst>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000%"/>
    <numFmt numFmtId="167" formatCode="mmm\ yyyy"/>
    <numFmt numFmtId="168" formatCode="dd"/>
    <numFmt numFmtId="169" formatCode="[$-807]ddd;@"/>
    <numFmt numFmtId="170" formatCode="General&quot; Tage&quot;"/>
    <numFmt numFmtId="171" formatCode="&quot;Stunden Ist (&quot;0%&quot;):&quot;"/>
  </numFmts>
  <fonts count="41">
    <font>
      <sz val="10"/>
      <name val="Arial"/>
    </font>
    <font>
      <b/>
      <sz val="10"/>
      <name val="Arial"/>
    </font>
    <font>
      <sz val="10"/>
      <name val="Arial"/>
      <family val="2"/>
    </font>
    <font>
      <b/>
      <sz val="18"/>
      <name val="Arial"/>
      <family val="2"/>
    </font>
    <font>
      <b/>
      <sz val="11"/>
      <name val="Arial"/>
      <family val="2"/>
    </font>
    <font>
      <b/>
      <sz val="12"/>
      <name val="Arial"/>
      <family val="2"/>
    </font>
    <font>
      <sz val="11"/>
      <name val="Arial"/>
      <family val="2"/>
    </font>
    <font>
      <b/>
      <sz val="10"/>
      <name val="Arial"/>
      <family val="2"/>
    </font>
    <font>
      <sz val="8"/>
      <name val="Arial"/>
      <family val="2"/>
    </font>
    <font>
      <sz val="10"/>
      <name val="Arial Narrow"/>
      <family val="2"/>
    </font>
    <font>
      <b/>
      <sz val="9"/>
      <name val="Arial"/>
      <family val="2"/>
    </font>
    <font>
      <b/>
      <sz val="11"/>
      <color indexed="10"/>
      <name val="Arial"/>
      <family val="2"/>
    </font>
    <font>
      <b/>
      <sz val="10"/>
      <color indexed="10"/>
      <name val="Arial"/>
      <family val="2"/>
    </font>
    <font>
      <sz val="8"/>
      <name val="Arial"/>
      <family val="2"/>
    </font>
    <font>
      <sz val="10"/>
      <color indexed="10"/>
      <name val="Arial"/>
      <family val="2"/>
    </font>
    <font>
      <b/>
      <sz val="11"/>
      <color indexed="63"/>
      <name val="Arial"/>
      <family val="2"/>
    </font>
    <font>
      <b/>
      <sz val="10"/>
      <color indexed="63"/>
      <name val="Arial"/>
      <family val="2"/>
    </font>
    <font>
      <i/>
      <sz val="10"/>
      <name val="Arial"/>
      <family val="2"/>
    </font>
    <font>
      <b/>
      <i/>
      <sz val="10"/>
      <name val="Arial"/>
      <family val="2"/>
    </font>
    <font>
      <sz val="9"/>
      <name val="Arial"/>
      <family val="2"/>
    </font>
    <font>
      <sz val="11"/>
      <color indexed="9"/>
      <name val="Arial"/>
      <family val="2"/>
    </font>
    <font>
      <sz val="10"/>
      <color indexed="47"/>
      <name val="Arial"/>
      <family val="2"/>
    </font>
    <font>
      <b/>
      <sz val="10"/>
      <name val="Arial Narrow"/>
      <family val="2"/>
    </font>
    <font>
      <b/>
      <sz val="12"/>
      <color indexed="8"/>
      <name val="Arial"/>
      <family val="2"/>
    </font>
    <font>
      <b/>
      <sz val="24"/>
      <color indexed="10"/>
      <name val="Arial"/>
      <family val="2"/>
    </font>
    <font>
      <b/>
      <sz val="14"/>
      <color indexed="63"/>
      <name val="Arial"/>
      <family val="2"/>
    </font>
    <font>
      <b/>
      <sz val="12"/>
      <color indexed="63"/>
      <name val="Arial"/>
      <family val="2"/>
    </font>
    <font>
      <b/>
      <sz val="8"/>
      <color indexed="63"/>
      <name val="Arial"/>
      <family val="2"/>
    </font>
    <font>
      <sz val="10"/>
      <color indexed="63"/>
      <name val="Arial"/>
      <family val="2"/>
    </font>
    <font>
      <sz val="11"/>
      <color indexed="63"/>
      <name val="Arial"/>
      <family val="2"/>
    </font>
    <font>
      <b/>
      <sz val="10"/>
      <color indexed="10"/>
      <name val="Arial Narrow"/>
      <family val="2"/>
    </font>
    <font>
      <b/>
      <sz val="11"/>
      <color indexed="8"/>
      <name val="Arial"/>
      <family val="2"/>
    </font>
    <font>
      <b/>
      <sz val="12"/>
      <color indexed="10"/>
      <name val="Arial"/>
      <family val="2"/>
    </font>
    <font>
      <b/>
      <sz val="12"/>
      <name val="Arial Narrow"/>
      <family val="2"/>
    </font>
    <font>
      <b/>
      <sz val="12"/>
      <color indexed="9"/>
      <name val="Arial"/>
      <family val="2"/>
    </font>
    <font>
      <b/>
      <sz val="12"/>
      <color rgb="FFFF0000"/>
      <name val="Arial"/>
      <family val="2"/>
    </font>
    <font>
      <b/>
      <sz val="8"/>
      <color rgb="FFFFFF00"/>
      <name val="Arial"/>
      <family val="2"/>
    </font>
    <font>
      <b/>
      <sz val="14"/>
      <color theme="1"/>
      <name val="Arial"/>
      <family val="2"/>
    </font>
    <font>
      <b/>
      <sz val="11"/>
      <color rgb="FFFF0000"/>
      <name val="Arial"/>
      <family val="2"/>
    </font>
    <font>
      <b/>
      <sz val="10"/>
      <color rgb="FF000000"/>
      <name val="Arial"/>
    </font>
    <font>
      <sz val="10"/>
      <color rgb="FF000000"/>
      <name val="Arial"/>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29"/>
        <bgColor indexed="37"/>
      </patternFill>
    </fill>
    <fill>
      <patternFill patternType="solid">
        <fgColor indexed="43"/>
        <bgColor indexed="64"/>
      </patternFill>
    </fill>
    <fill>
      <patternFill patternType="solid">
        <fgColor indexed="9"/>
        <bgColor indexed="37"/>
      </patternFill>
    </fill>
    <fill>
      <patternFill patternType="solid">
        <fgColor indexed="9"/>
        <bgColor indexed="64"/>
      </patternFill>
    </fill>
    <fill>
      <patternFill patternType="solid">
        <fgColor indexed="46"/>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14999847407452621"/>
        <bgColor indexed="37"/>
      </patternFill>
    </fill>
    <fill>
      <patternFill patternType="solid">
        <fgColor rgb="FFFFFF00"/>
        <bgColor indexed="64"/>
      </patternFill>
    </fill>
    <fill>
      <patternFill patternType="solid">
        <fgColor rgb="FFFFFF00"/>
        <bgColor indexed="37"/>
      </patternFill>
    </fill>
  </fills>
  <borders count="10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10"/>
      </top>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9"/>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bottom style="thin">
        <color indexed="9"/>
      </bottom>
      <diagonal/>
    </border>
    <border>
      <left/>
      <right style="thin">
        <color indexed="9"/>
      </right>
      <top/>
      <bottom style="thin">
        <color indexed="9"/>
      </bottom>
      <diagonal/>
    </border>
    <border>
      <left style="medium">
        <color indexed="10"/>
      </left>
      <right style="medium">
        <color indexed="10"/>
      </right>
      <top style="medium">
        <color indexed="10"/>
      </top>
      <bottom style="medium">
        <color indexed="10"/>
      </bottom>
      <diagonal/>
    </border>
    <border>
      <left style="medium">
        <color indexed="10"/>
      </left>
      <right style="medium">
        <color indexed="10"/>
      </right>
      <top style="medium">
        <color indexed="10"/>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style="medium">
        <color indexed="55"/>
      </bottom>
      <diagonal/>
    </border>
    <border>
      <left style="thin">
        <color indexed="55"/>
      </left>
      <right style="thin">
        <color indexed="55"/>
      </right>
      <top style="thin">
        <color indexed="55"/>
      </top>
      <bottom style="medium">
        <color indexed="55"/>
      </bottom>
      <diagonal/>
    </border>
    <border>
      <left style="thin">
        <color indexed="55"/>
      </left>
      <right style="thin">
        <color indexed="55"/>
      </right>
      <top/>
      <bottom style="medium">
        <color indexed="55"/>
      </bottom>
      <diagonal/>
    </border>
    <border>
      <left/>
      <right style="medium">
        <color indexed="22"/>
      </right>
      <top/>
      <bottom style="medium">
        <color indexed="55"/>
      </bottom>
      <diagonal/>
    </border>
    <border>
      <left style="thin">
        <color indexed="55"/>
      </left>
      <right style="thin">
        <color indexed="55"/>
      </right>
      <top/>
      <bottom/>
      <diagonal/>
    </border>
    <border>
      <left style="medium">
        <color indexed="55"/>
      </left>
      <right style="thin">
        <color indexed="9"/>
      </right>
      <top style="medium">
        <color indexed="55"/>
      </top>
      <bottom style="thin">
        <color indexed="9"/>
      </bottom>
      <diagonal/>
    </border>
    <border>
      <left style="medium">
        <color indexed="55"/>
      </left>
      <right style="thin">
        <color indexed="9"/>
      </right>
      <top style="thin">
        <color indexed="9"/>
      </top>
      <bottom style="thin">
        <color indexed="9"/>
      </bottom>
      <diagonal/>
    </border>
    <border>
      <left style="thin">
        <color indexed="55"/>
      </left>
      <right style="medium">
        <color indexed="22"/>
      </right>
      <top/>
      <bottom/>
      <diagonal/>
    </border>
    <border>
      <left/>
      <right style="medium">
        <color indexed="55"/>
      </right>
      <top style="medium">
        <color indexed="55"/>
      </top>
      <bottom style="thin">
        <color indexed="9"/>
      </bottom>
      <diagonal/>
    </border>
    <border>
      <left/>
      <right style="medium">
        <color indexed="55"/>
      </right>
      <top style="thin">
        <color indexed="9"/>
      </top>
      <bottom style="thin">
        <color indexed="9"/>
      </bottom>
      <diagonal/>
    </border>
    <border>
      <left style="medium">
        <color indexed="55"/>
      </left>
      <right/>
      <top style="medium">
        <color indexed="55"/>
      </top>
      <bottom/>
      <diagonal/>
    </border>
    <border>
      <left style="medium">
        <color indexed="55"/>
      </left>
      <right/>
      <top/>
      <bottom style="medium">
        <color indexed="55"/>
      </bottom>
      <diagonal/>
    </border>
    <border>
      <left style="medium">
        <color indexed="55"/>
      </left>
      <right/>
      <top/>
      <bottom style="thin">
        <color indexed="55"/>
      </bottom>
      <diagonal/>
    </border>
    <border>
      <left style="medium">
        <color indexed="55"/>
      </left>
      <right/>
      <top style="thin">
        <color indexed="55"/>
      </top>
      <bottom style="thin">
        <color indexed="55"/>
      </bottom>
      <diagonal/>
    </border>
    <border>
      <left/>
      <right style="thin">
        <color indexed="55"/>
      </right>
      <top/>
      <bottom/>
      <diagonal/>
    </border>
    <border>
      <left/>
      <right style="thin">
        <color indexed="55"/>
      </right>
      <top/>
      <bottom style="medium">
        <color indexed="55"/>
      </bottom>
      <diagonal/>
    </border>
    <border>
      <left/>
      <right style="thin">
        <color indexed="10"/>
      </right>
      <top/>
      <bottom style="thin">
        <color indexed="55"/>
      </bottom>
      <diagonal/>
    </border>
    <border>
      <left/>
      <right style="thin">
        <color indexed="10"/>
      </right>
      <top style="thin">
        <color indexed="55"/>
      </top>
      <bottom style="thin">
        <color indexed="55"/>
      </bottom>
      <diagonal/>
    </border>
    <border>
      <left/>
      <right/>
      <top/>
      <bottom style="medium">
        <color indexed="55"/>
      </bottom>
      <diagonal/>
    </border>
    <border>
      <left/>
      <right style="medium">
        <color indexed="64"/>
      </right>
      <top/>
      <bottom/>
      <diagonal/>
    </border>
    <border>
      <left/>
      <right style="medium">
        <color indexed="64"/>
      </right>
      <top/>
      <bottom style="medium">
        <color indexed="55"/>
      </bottom>
      <diagonal/>
    </border>
    <border>
      <left style="medium">
        <color indexed="55"/>
      </left>
      <right style="thin">
        <color indexed="9"/>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style="medium">
        <color indexed="55"/>
      </right>
      <top style="thin">
        <color indexed="9"/>
      </top>
      <bottom/>
      <diagonal/>
    </border>
    <border>
      <left style="medium">
        <color indexed="64"/>
      </left>
      <right style="thin">
        <color indexed="9"/>
      </right>
      <top style="medium">
        <color indexed="64"/>
      </top>
      <bottom style="medium">
        <color indexed="64"/>
      </bottom>
      <diagonal/>
    </border>
    <border>
      <left/>
      <right/>
      <top style="medium">
        <color indexed="64"/>
      </top>
      <bottom style="medium">
        <color indexed="64"/>
      </bottom>
      <diagonal/>
    </border>
    <border>
      <left/>
      <right style="thin">
        <color indexed="9"/>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55"/>
      </left>
      <right style="thin">
        <color indexed="9"/>
      </right>
      <top style="thin">
        <color indexed="9"/>
      </top>
      <bottom style="medium">
        <color indexed="64"/>
      </bottom>
      <diagonal/>
    </border>
    <border>
      <left style="thin">
        <color indexed="9"/>
      </left>
      <right/>
      <top style="medium">
        <color indexed="64"/>
      </top>
      <bottom style="medium">
        <color indexed="64"/>
      </bottom>
      <diagonal/>
    </border>
    <border>
      <left style="medium">
        <color indexed="55"/>
      </left>
      <right style="thin">
        <color indexed="9"/>
      </right>
      <top style="medium">
        <color indexed="64"/>
      </top>
      <bottom style="medium">
        <color indexed="64"/>
      </bottom>
      <diagonal/>
    </border>
    <border>
      <left/>
      <right style="medium">
        <color indexed="1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55"/>
      </bottom>
      <diagonal/>
    </border>
    <border>
      <left style="medium">
        <color indexed="64"/>
      </left>
      <right style="medium">
        <color indexed="64"/>
      </right>
      <top/>
      <bottom style="thin">
        <color indexed="55"/>
      </bottom>
      <diagonal/>
    </border>
    <border>
      <left style="medium">
        <color indexed="64"/>
      </left>
      <right style="medium">
        <color indexed="64"/>
      </right>
      <top style="thin">
        <color indexed="55"/>
      </top>
      <bottom style="thin">
        <color indexed="55"/>
      </bottom>
      <diagonal/>
    </border>
    <border>
      <left/>
      <right style="medium">
        <color indexed="22"/>
      </right>
      <top/>
      <bottom style="thin">
        <color indexed="55"/>
      </bottom>
      <diagonal/>
    </border>
    <border>
      <left/>
      <right style="medium">
        <color indexed="22"/>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medium">
        <color indexed="55"/>
      </left>
      <right/>
      <top style="thin">
        <color indexed="55"/>
      </top>
      <bottom/>
      <diagonal/>
    </border>
    <border>
      <left style="medium">
        <color indexed="64"/>
      </left>
      <right style="medium">
        <color indexed="64"/>
      </right>
      <top style="thin">
        <color indexed="55"/>
      </top>
      <bottom/>
      <diagonal/>
    </border>
    <border>
      <left/>
      <right style="thin">
        <color indexed="10"/>
      </right>
      <top style="thin">
        <color indexed="55"/>
      </top>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right style="medium">
        <color indexed="22"/>
      </right>
      <top style="thin">
        <color indexed="55"/>
      </top>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10"/>
      </right>
      <top style="thin">
        <color indexed="64"/>
      </top>
      <bottom style="double">
        <color indexed="64"/>
      </bottom>
      <diagonal/>
    </border>
    <border>
      <left/>
      <right style="thin">
        <color indexed="55"/>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right style="medium">
        <color indexed="22"/>
      </right>
      <top style="thin">
        <color indexed="64"/>
      </top>
      <bottom style="double">
        <color indexed="64"/>
      </bottom>
      <diagonal/>
    </border>
    <border>
      <left style="thin">
        <color indexed="55"/>
      </left>
      <right/>
      <top/>
      <bottom style="thin">
        <color indexed="55"/>
      </bottom>
      <diagonal/>
    </border>
    <border>
      <left/>
      <right/>
      <top/>
      <bottom style="thin">
        <color indexed="55"/>
      </bottom>
      <diagonal/>
    </border>
    <border>
      <left style="thin">
        <color indexed="9"/>
      </left>
      <right/>
      <top style="thin">
        <color indexed="9"/>
      </top>
      <bottom style="thin">
        <color indexed="9"/>
      </bottom>
      <diagonal/>
    </border>
    <border>
      <left/>
      <right style="thin">
        <color indexed="64"/>
      </right>
      <top style="thin">
        <color indexed="9"/>
      </top>
      <bottom style="thin">
        <color indexed="9"/>
      </bottom>
      <diagonal/>
    </border>
    <border>
      <left/>
      <right style="thin">
        <color indexed="64"/>
      </right>
      <top/>
      <bottom style="thin">
        <color indexed="9"/>
      </bottom>
      <diagonal/>
    </border>
    <border>
      <left style="thin">
        <color indexed="9"/>
      </left>
      <right/>
      <top style="thin">
        <color indexed="9"/>
      </top>
      <bottom style="medium">
        <color indexed="64"/>
      </bottom>
      <diagonal/>
    </border>
    <border>
      <left/>
      <right style="thin">
        <color indexed="64"/>
      </right>
      <top style="thin">
        <color indexed="9"/>
      </top>
      <bottom style="medium">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style="medium">
        <color indexed="10"/>
      </top>
      <bottom style="medium">
        <color indexed="10"/>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s>
  <cellStyleXfs count="3">
    <xf numFmtId="0" fontId="0" fillId="0" borderId="0"/>
    <xf numFmtId="9" fontId="2" fillId="0" borderId="0" applyFont="0" applyFill="0" applyBorder="0" applyAlignment="0" applyProtection="0"/>
    <xf numFmtId="0" fontId="2" fillId="0" borderId="0"/>
  </cellStyleXfs>
  <cellXfs count="281">
    <xf numFmtId="0" fontId="0" fillId="0" borderId="0" xfId="0"/>
    <xf numFmtId="0" fontId="3" fillId="2" borderId="0" xfId="0" applyFont="1" applyFill="1" applyAlignment="1">
      <alignment horizontal="left"/>
    </xf>
    <xf numFmtId="0" fontId="0" fillId="2" borderId="0" xfId="0" applyFill="1" applyAlignment="1">
      <alignment horizontal="center"/>
    </xf>
    <xf numFmtId="0" fontId="0" fillId="0" borderId="0" xfId="0" applyAlignment="1">
      <alignment horizontal="center"/>
    </xf>
    <xf numFmtId="0" fontId="1" fillId="4" borderId="3" xfId="0" applyFont="1" applyFill="1" applyBorder="1" applyAlignment="1">
      <alignment horizontal="center" vertical="top" wrapText="1"/>
    </xf>
    <xf numFmtId="0" fontId="1" fillId="0" borderId="0" xfId="0" applyFont="1"/>
    <xf numFmtId="0" fontId="1" fillId="4" borderId="4" xfId="0" applyFont="1" applyFill="1" applyBorder="1" applyAlignment="1">
      <alignment horizontal="center" vertical="center" wrapText="1"/>
    </xf>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horizontal="left"/>
    </xf>
    <xf numFmtId="0" fontId="8" fillId="0" borderId="0" xfId="0" applyFont="1"/>
    <xf numFmtId="0" fontId="5" fillId="0" borderId="0" xfId="0" applyFont="1" applyAlignment="1">
      <alignment horizontal="right"/>
    </xf>
    <xf numFmtId="165" fontId="4" fillId="5" borderId="0" xfId="0" applyNumberFormat="1" applyFont="1" applyFill="1" applyAlignment="1">
      <alignment horizontal="center" vertical="center"/>
    </xf>
    <xf numFmtId="166" fontId="6" fillId="5" borderId="0" xfId="0" applyNumberFormat="1" applyFont="1" applyFill="1" applyAlignment="1">
      <alignment horizontal="center" vertical="center"/>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center" wrapText="1"/>
    </xf>
    <xf numFmtId="2" fontId="11" fillId="6" borderId="5" xfId="0" applyNumberFormat="1" applyFont="1" applyFill="1" applyBorder="1" applyAlignment="1">
      <alignment horizontal="center"/>
    </xf>
    <xf numFmtId="2" fontId="4" fillId="2" borderId="5" xfId="0" applyNumberFormat="1" applyFont="1" applyFill="1" applyBorder="1" applyAlignment="1">
      <alignment horizontal="center"/>
    </xf>
    <xf numFmtId="2" fontId="4" fillId="2" borderId="6" xfId="0" applyNumberFormat="1" applyFont="1" applyFill="1" applyBorder="1" applyAlignment="1">
      <alignment horizontal="center"/>
    </xf>
    <xf numFmtId="2" fontId="4" fillId="3" borderId="6" xfId="0" applyNumberFormat="1" applyFont="1" applyFill="1" applyBorder="1" applyAlignment="1">
      <alignment horizontal="center"/>
    </xf>
    <xf numFmtId="2" fontId="4" fillId="4" borderId="6" xfId="0" applyNumberFormat="1" applyFont="1" applyFill="1" applyBorder="1" applyAlignment="1">
      <alignment horizontal="center"/>
    </xf>
    <xf numFmtId="0" fontId="1" fillId="6" borderId="3" xfId="0" applyFont="1" applyFill="1" applyBorder="1" applyAlignment="1">
      <alignment horizontal="center" vertical="top" wrapText="1"/>
    </xf>
    <xf numFmtId="0" fontId="9" fillId="0" borderId="2"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9" fillId="0" borderId="11" xfId="0" applyFont="1" applyBorder="1" applyAlignment="1">
      <alignment horizontal="left" vertical="top" wrapText="1"/>
    </xf>
    <xf numFmtId="2" fontId="14" fillId="6" borderId="1" xfId="0" applyNumberFormat="1" applyFont="1" applyFill="1" applyBorder="1" applyAlignment="1" applyProtection="1">
      <alignment horizontal="center" wrapText="1"/>
      <protection locked="0"/>
    </xf>
    <xf numFmtId="2" fontId="14" fillId="6" borderId="2" xfId="0" applyNumberFormat="1" applyFont="1" applyFill="1" applyBorder="1" applyAlignment="1" applyProtection="1">
      <alignment horizontal="center" wrapText="1"/>
      <protection locked="0"/>
    </xf>
    <xf numFmtId="2" fontId="12" fillId="6" borderId="2" xfId="0" applyNumberFormat="1" applyFont="1" applyFill="1" applyBorder="1" applyAlignment="1">
      <alignment horizontal="center" wrapText="1"/>
    </xf>
    <xf numFmtId="0" fontId="11" fillId="0" borderId="2" xfId="0" applyFont="1" applyBorder="1" applyAlignment="1">
      <alignment vertical="top"/>
    </xf>
    <xf numFmtId="2" fontId="14" fillId="6" borderId="1" xfId="0" applyNumberFormat="1" applyFont="1" applyFill="1" applyBorder="1" applyAlignment="1">
      <alignment horizontal="center" wrapText="1"/>
    </xf>
    <xf numFmtId="2" fontId="14" fillId="6" borderId="2" xfId="0" applyNumberFormat="1" applyFont="1" applyFill="1" applyBorder="1" applyAlignment="1">
      <alignment horizontal="center" wrapText="1"/>
    </xf>
    <xf numFmtId="0" fontId="15" fillId="0" borderId="2" xfId="0" applyFont="1" applyBorder="1" applyAlignment="1">
      <alignment horizontal="left" vertical="top"/>
    </xf>
    <xf numFmtId="2" fontId="16" fillId="2" borderId="2" xfId="0" applyNumberFormat="1" applyFont="1" applyFill="1" applyBorder="1" applyAlignment="1">
      <alignment horizontal="center" wrapText="1"/>
    </xf>
    <xf numFmtId="0" fontId="5" fillId="0" borderId="0" xfId="0" applyFont="1"/>
    <xf numFmtId="0" fontId="0" fillId="2" borderId="0" xfId="0" applyFill="1"/>
    <xf numFmtId="0" fontId="0" fillId="3" borderId="0" xfId="0" applyFill="1"/>
    <xf numFmtId="0" fontId="0" fillId="4" borderId="0" xfId="0" applyFill="1"/>
    <xf numFmtId="0" fontId="0" fillId="0" borderId="13" xfId="0" applyBorder="1"/>
    <xf numFmtId="0" fontId="19" fillId="0" borderId="0" xfId="0" applyFont="1" applyAlignment="1">
      <alignment horizontal="right"/>
    </xf>
    <xf numFmtId="168" fontId="6" fillId="0" borderId="2" xfId="0" applyNumberFormat="1" applyFont="1" applyBorder="1" applyAlignment="1">
      <alignment vertical="top"/>
    </xf>
    <xf numFmtId="0" fontId="4" fillId="0" borderId="14" xfId="0" applyFont="1" applyBorder="1" applyAlignment="1">
      <alignment horizontal="left" vertical="center"/>
    </xf>
    <xf numFmtId="0" fontId="0" fillId="0" borderId="15" xfId="0" applyBorder="1" applyAlignment="1">
      <alignment horizontal="left" vertical="center"/>
    </xf>
    <xf numFmtId="0" fontId="11" fillId="0" borderId="2" xfId="0" applyFont="1" applyBorder="1" applyAlignment="1">
      <alignment horizontal="left" vertical="top"/>
    </xf>
    <xf numFmtId="0" fontId="4" fillId="0" borderId="0" xfId="0" applyFont="1" applyAlignment="1">
      <alignment horizontal="left"/>
    </xf>
    <xf numFmtId="169" fontId="6" fillId="0" borderId="2" xfId="0" applyNumberFormat="1" applyFont="1" applyBorder="1" applyAlignment="1">
      <alignment horizontal="left" vertical="top"/>
    </xf>
    <xf numFmtId="14" fontId="0" fillId="0" borderId="0" xfId="0" applyNumberFormat="1"/>
    <xf numFmtId="0" fontId="0" fillId="0" borderId="0" xfId="0" applyAlignment="1">
      <alignment horizontal="right"/>
    </xf>
    <xf numFmtId="170" fontId="3" fillId="2" borderId="0" xfId="0" applyNumberFormat="1" applyFont="1" applyFill="1" applyAlignment="1">
      <alignment horizontal="left"/>
    </xf>
    <xf numFmtId="168" fontId="20" fillId="0" borderId="2" xfId="0" applyNumberFormat="1" applyFont="1" applyBorder="1" applyAlignment="1">
      <alignment vertical="top"/>
    </xf>
    <xf numFmtId="169" fontId="20" fillId="0" borderId="2" xfId="0" applyNumberFormat="1" applyFont="1" applyBorder="1" applyAlignment="1">
      <alignment horizontal="left" vertical="top"/>
    </xf>
    <xf numFmtId="2" fontId="21" fillId="2" borderId="1" xfId="0" applyNumberFormat="1" applyFont="1" applyFill="1" applyBorder="1" applyAlignment="1">
      <alignment horizontal="center" wrapText="1"/>
    </xf>
    <xf numFmtId="2" fontId="21" fillId="2" borderId="2" xfId="0" applyNumberFormat="1" applyFont="1" applyFill="1" applyBorder="1" applyAlignment="1">
      <alignment horizontal="center" wrapText="1"/>
    </xf>
    <xf numFmtId="165" fontId="4" fillId="5" borderId="0" xfId="0" applyNumberFormat="1" applyFont="1" applyFill="1" applyAlignment="1">
      <alignment horizontal="right" vertical="center"/>
    </xf>
    <xf numFmtId="0" fontId="0" fillId="0" borderId="0" xfId="0" applyAlignment="1">
      <alignment vertical="top"/>
    </xf>
    <xf numFmtId="1" fontId="7" fillId="3" borderId="18" xfId="0" applyNumberFormat="1" applyFont="1" applyFill="1" applyBorder="1" applyAlignment="1">
      <alignment horizontal="center" vertical="center"/>
    </xf>
    <xf numFmtId="0" fontId="12" fillId="6"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 fillId="2" borderId="20" xfId="0" applyFont="1" applyFill="1" applyBorder="1" applyAlignment="1">
      <alignment horizontal="center" vertical="center" wrapText="1"/>
    </xf>
    <xf numFmtId="167" fontId="3" fillId="2" borderId="21" xfId="0" applyNumberFormat="1" applyFont="1" applyFill="1" applyBorder="1"/>
    <xf numFmtId="0" fontId="22"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1" fontId="7" fillId="2" borderId="23" xfId="0" applyNumberFormat="1" applyFont="1" applyFill="1" applyBorder="1" applyAlignment="1">
      <alignment horizontal="center" vertical="center"/>
    </xf>
    <xf numFmtId="0" fontId="15" fillId="7" borderId="24" xfId="0" applyFont="1" applyFill="1" applyBorder="1" applyAlignment="1" applyProtection="1">
      <alignment horizontal="center" vertical="center"/>
      <protection locked="0"/>
    </xf>
    <xf numFmtId="0" fontId="15" fillId="7" borderId="25" xfId="0" applyFont="1" applyFill="1" applyBorder="1" applyAlignment="1" applyProtection="1">
      <alignment horizontal="center" vertical="center"/>
      <protection locked="0"/>
    </xf>
    <xf numFmtId="2" fontId="28" fillId="2" borderId="26" xfId="0" applyNumberFormat="1" applyFont="1" applyFill="1" applyBorder="1" applyAlignment="1">
      <alignment horizontal="center" wrapText="1"/>
    </xf>
    <xf numFmtId="2" fontId="28" fillId="2" borderId="27" xfId="0" applyNumberFormat="1" applyFont="1" applyFill="1" applyBorder="1" applyAlignment="1">
      <alignment horizontal="center" wrapText="1"/>
    </xf>
    <xf numFmtId="2" fontId="28" fillId="3" borderId="27" xfId="0" applyNumberFormat="1" applyFont="1" applyFill="1" applyBorder="1" applyAlignment="1">
      <alignment horizontal="center" wrapText="1"/>
    </xf>
    <xf numFmtId="2" fontId="28" fillId="4" borderId="27" xfId="0" applyNumberFormat="1" applyFont="1" applyFill="1" applyBorder="1" applyAlignment="1">
      <alignment horizontal="center" wrapText="1"/>
    </xf>
    <xf numFmtId="2" fontId="28" fillId="2" borderId="28" xfId="0" applyNumberFormat="1" applyFont="1" applyFill="1" applyBorder="1" applyAlignment="1">
      <alignment horizontal="center" wrapText="1"/>
    </xf>
    <xf numFmtId="2" fontId="28" fillId="2" borderId="29" xfId="0" applyNumberFormat="1" applyFont="1" applyFill="1" applyBorder="1" applyAlignment="1">
      <alignment horizontal="center" wrapText="1"/>
    </xf>
    <xf numFmtId="2" fontId="28" fillId="3" borderId="29" xfId="0" applyNumberFormat="1" applyFont="1" applyFill="1" applyBorder="1" applyAlignment="1">
      <alignment horizontal="center" wrapText="1"/>
    </xf>
    <xf numFmtId="2" fontId="28" fillId="4" borderId="29" xfId="0" applyNumberFormat="1" applyFont="1" applyFill="1" applyBorder="1" applyAlignment="1">
      <alignment horizont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3" borderId="34" xfId="0" applyFont="1" applyFill="1" applyBorder="1" applyAlignment="1">
      <alignment horizontal="center" vertical="top" wrapText="1"/>
    </xf>
    <xf numFmtId="0" fontId="16" fillId="4" borderId="34" xfId="0" applyFont="1" applyFill="1" applyBorder="1" applyAlignment="1">
      <alignment horizontal="center" vertical="top" wrapText="1"/>
    </xf>
    <xf numFmtId="0" fontId="7" fillId="2" borderId="35" xfId="0" applyFont="1" applyFill="1" applyBorder="1" applyAlignment="1">
      <alignment horizontal="left" vertical="center"/>
    </xf>
    <xf numFmtId="0" fontId="7" fillId="3" borderId="36" xfId="0" applyFont="1" applyFill="1" applyBorder="1" applyAlignment="1">
      <alignment horizontal="left" vertical="center"/>
    </xf>
    <xf numFmtId="0" fontId="16" fillId="8" borderId="37" xfId="0" applyFont="1" applyFill="1" applyBorder="1" applyAlignment="1">
      <alignment horizontal="center" vertical="top" wrapText="1"/>
    </xf>
    <xf numFmtId="0" fontId="15" fillId="9" borderId="18" xfId="0" applyFont="1" applyFill="1" applyBorder="1" applyAlignment="1">
      <alignment horizontal="left" vertical="center"/>
    </xf>
    <xf numFmtId="1" fontId="7" fillId="2" borderId="38" xfId="0" applyNumberFormat="1" applyFont="1" applyFill="1" applyBorder="1" applyAlignment="1">
      <alignment horizontal="center" vertical="center"/>
    </xf>
    <xf numFmtId="1" fontId="7" fillId="3" borderId="39" xfId="0" applyNumberFormat="1" applyFont="1" applyFill="1" applyBorder="1" applyAlignment="1">
      <alignment horizontal="center" vertical="center"/>
    </xf>
    <xf numFmtId="0" fontId="10" fillId="0" borderId="0" xfId="0" applyFont="1" applyAlignment="1">
      <alignment horizontal="right"/>
    </xf>
    <xf numFmtId="0" fontId="2" fillId="0" borderId="0" xfId="0" applyFont="1" applyAlignment="1">
      <alignment horizontal="right"/>
    </xf>
    <xf numFmtId="0" fontId="7" fillId="2" borderId="22" xfId="0" applyFont="1" applyFill="1" applyBorder="1" applyAlignment="1">
      <alignment horizontal="left" vertical="center"/>
    </xf>
    <xf numFmtId="0" fontId="7" fillId="3" borderId="16" xfId="0" applyFont="1" applyFill="1" applyBorder="1" applyAlignment="1">
      <alignment horizontal="left" vertical="center"/>
    </xf>
    <xf numFmtId="165" fontId="15" fillId="7" borderId="24" xfId="0" applyNumberFormat="1"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41" xfId="0" applyFont="1" applyBorder="1" applyAlignment="1">
      <alignment horizontal="center"/>
    </xf>
    <xf numFmtId="0" fontId="15" fillId="0" borderId="42" xfId="0" applyFont="1" applyBorder="1"/>
    <xf numFmtId="0" fontId="15" fillId="0" borderId="43" xfId="0" applyFont="1" applyBorder="1"/>
    <xf numFmtId="0" fontId="16" fillId="6" borderId="44" xfId="0" applyFont="1" applyFill="1" applyBorder="1" applyAlignment="1">
      <alignment horizontal="center" vertical="top" wrapText="1"/>
    </xf>
    <xf numFmtId="0" fontId="16" fillId="6" borderId="45" xfId="0" applyFont="1" applyFill="1" applyBorder="1" applyAlignment="1">
      <alignment horizontal="center" vertical="center" wrapText="1"/>
    </xf>
    <xf numFmtId="2" fontId="14" fillId="6" borderId="46" xfId="0" applyNumberFormat="1" applyFont="1" applyFill="1" applyBorder="1" applyAlignment="1">
      <alignment horizontal="center" wrapText="1"/>
    </xf>
    <xf numFmtId="2" fontId="14" fillId="6" borderId="47" xfId="0" applyNumberFormat="1" applyFont="1" applyFill="1" applyBorder="1" applyAlignment="1">
      <alignment horizontal="center" wrapText="1"/>
    </xf>
    <xf numFmtId="0" fontId="2" fillId="0" borderId="0" xfId="0" applyFont="1"/>
    <xf numFmtId="166" fontId="4" fillId="5" borderId="0" xfId="0" applyNumberFormat="1" applyFont="1" applyFill="1" applyAlignment="1">
      <alignment horizontal="center" vertical="center"/>
    </xf>
    <xf numFmtId="0" fontId="24" fillId="11" borderId="0" xfId="0" applyFont="1" applyFill="1" applyAlignment="1">
      <alignment vertical="top" wrapText="1"/>
    </xf>
    <xf numFmtId="0" fontId="4" fillId="11" borderId="0" xfId="0" applyFont="1" applyFill="1" applyAlignment="1">
      <alignment horizontal="center"/>
    </xf>
    <xf numFmtId="0" fontId="16" fillId="12" borderId="0" xfId="0" applyFont="1" applyFill="1" applyAlignment="1">
      <alignment horizontal="left" vertical="center"/>
    </xf>
    <xf numFmtId="0" fontId="28" fillId="11" borderId="0" xfId="0" applyFont="1" applyFill="1" applyAlignment="1">
      <alignment horizontal="center"/>
    </xf>
    <xf numFmtId="0" fontId="5" fillId="11" borderId="48" xfId="0" applyFont="1" applyFill="1" applyBorder="1" applyAlignment="1">
      <alignment horizontal="left"/>
    </xf>
    <xf numFmtId="0" fontId="7" fillId="11" borderId="48" xfId="0" applyFont="1" applyFill="1" applyBorder="1" applyAlignment="1">
      <alignment horizontal="left"/>
    </xf>
    <xf numFmtId="0" fontId="29" fillId="11" borderId="0" xfId="0" applyFont="1" applyFill="1" applyAlignment="1">
      <alignment horizontal="right" vertical="center"/>
    </xf>
    <xf numFmtId="10" fontId="15" fillId="11" borderId="0" xfId="0" applyNumberFormat="1" applyFont="1" applyFill="1" applyAlignment="1">
      <alignment horizontal="center" vertical="center"/>
    </xf>
    <xf numFmtId="0" fontId="0" fillId="11" borderId="0" xfId="0" applyFill="1"/>
    <xf numFmtId="0" fontId="0" fillId="11" borderId="49" xfId="0" applyFill="1" applyBorder="1"/>
    <xf numFmtId="10" fontId="4" fillId="11" borderId="48" xfId="0" applyNumberFormat="1" applyFont="1" applyFill="1" applyBorder="1" applyAlignment="1">
      <alignment horizontal="center"/>
    </xf>
    <xf numFmtId="0" fontId="0" fillId="11" borderId="48" xfId="0" applyFill="1" applyBorder="1" applyAlignment="1">
      <alignment horizontal="center"/>
    </xf>
    <xf numFmtId="0" fontId="0" fillId="11" borderId="50" xfId="0" applyFill="1" applyBorder="1"/>
    <xf numFmtId="10" fontId="7" fillId="4" borderId="51" xfId="0" applyNumberFormat="1" applyFont="1" applyFill="1" applyBorder="1" applyAlignment="1">
      <alignment horizontal="left" vertical="center"/>
    </xf>
    <xf numFmtId="10" fontId="7" fillId="4" borderId="52" xfId="0" applyNumberFormat="1" applyFont="1" applyFill="1" applyBorder="1" applyAlignment="1">
      <alignment horizontal="left" vertical="center"/>
    </xf>
    <xf numFmtId="1" fontId="7" fillId="4" borderId="53" xfId="0" applyNumberFormat="1" applyFont="1" applyFill="1" applyBorder="1" applyAlignment="1">
      <alignment horizontal="center" vertical="center"/>
    </xf>
    <xf numFmtId="1" fontId="7" fillId="4" borderId="55" xfId="0" applyNumberFormat="1" applyFont="1" applyFill="1" applyBorder="1" applyAlignment="1">
      <alignment horizontal="center" vertical="center"/>
    </xf>
    <xf numFmtId="0" fontId="6" fillId="11" borderId="48" xfId="0" applyFont="1" applyFill="1" applyBorder="1" applyAlignment="1">
      <alignment horizontal="right"/>
    </xf>
    <xf numFmtId="10" fontId="12" fillId="6" borderId="56" xfId="0" applyNumberFormat="1" applyFont="1" applyFill="1" applyBorder="1" applyAlignment="1">
      <alignment vertical="center"/>
    </xf>
    <xf numFmtId="10" fontId="12" fillId="6" borderId="57" xfId="0" applyNumberFormat="1" applyFont="1" applyFill="1" applyBorder="1" applyAlignment="1">
      <alignment vertical="center"/>
    </xf>
    <xf numFmtId="1" fontId="12" fillId="6" borderId="58" xfId="0" applyNumberFormat="1" applyFont="1" applyFill="1" applyBorder="1" applyAlignment="1">
      <alignment horizontal="center" vertical="center"/>
    </xf>
    <xf numFmtId="0" fontId="12" fillId="6" borderId="57" xfId="0" applyFont="1" applyFill="1" applyBorder="1" applyAlignment="1">
      <alignment vertical="center"/>
    </xf>
    <xf numFmtId="1" fontId="12" fillId="6" borderId="59" xfId="0" applyNumberFormat="1" applyFont="1" applyFill="1" applyBorder="1" applyAlignment="1">
      <alignment horizontal="center" vertical="center"/>
    </xf>
    <xf numFmtId="0" fontId="0" fillId="11" borderId="60" xfId="0" applyFill="1" applyBorder="1"/>
    <xf numFmtId="0" fontId="23" fillId="9" borderId="61" xfId="0" applyFont="1" applyFill="1" applyBorder="1" applyAlignment="1">
      <alignment horizontal="left" vertical="center"/>
    </xf>
    <xf numFmtId="0" fontId="7" fillId="13" borderId="56" xfId="0" applyFont="1" applyFill="1" applyBorder="1" applyAlignment="1">
      <alignment horizontal="left" vertical="center"/>
    </xf>
    <xf numFmtId="0" fontId="7" fillId="13" borderId="57" xfId="0" applyFont="1" applyFill="1" applyBorder="1" applyAlignment="1">
      <alignment horizontal="left" vertical="center"/>
    </xf>
    <xf numFmtId="0" fontId="2" fillId="13" borderId="62" xfId="0" applyFont="1" applyFill="1" applyBorder="1" applyAlignment="1">
      <alignment horizontal="left" vertical="center"/>
    </xf>
    <xf numFmtId="1" fontId="7" fillId="13" borderId="57" xfId="0" applyNumberFormat="1" applyFont="1" applyFill="1" applyBorder="1" applyAlignment="1">
      <alignment horizontal="center" vertical="center"/>
    </xf>
    <xf numFmtId="0" fontId="2" fillId="13" borderId="57" xfId="0" applyFont="1" applyFill="1" applyBorder="1" applyAlignment="1">
      <alignment vertical="center"/>
    </xf>
    <xf numFmtId="1" fontId="4" fillId="13" borderId="57" xfId="0" applyNumberFormat="1" applyFont="1" applyFill="1" applyBorder="1" applyAlignment="1">
      <alignment horizontal="center" vertical="center"/>
    </xf>
    <xf numFmtId="0" fontId="31" fillId="13" borderId="63" xfId="0" applyFont="1" applyFill="1" applyBorder="1" applyAlignment="1">
      <alignment horizontal="left" vertical="center"/>
    </xf>
    <xf numFmtId="0" fontId="25" fillId="13" borderId="0" xfId="0" applyFont="1" applyFill="1" applyAlignment="1">
      <alignment horizontal="left" vertical="center"/>
    </xf>
    <xf numFmtId="0" fontId="27" fillId="13" borderId="0" xfId="0" applyFont="1" applyFill="1" applyAlignment="1">
      <alignment horizontal="left"/>
    </xf>
    <xf numFmtId="0" fontId="28" fillId="13" borderId="0" xfId="0" applyFont="1" applyFill="1" applyAlignment="1">
      <alignment horizontal="center"/>
    </xf>
    <xf numFmtId="0" fontId="28" fillId="13" borderId="64" xfId="0" applyFont="1" applyFill="1" applyBorder="1" applyAlignment="1">
      <alignment horizontal="left"/>
    </xf>
    <xf numFmtId="0" fontId="28" fillId="13" borderId="0" xfId="0" applyFont="1" applyFill="1" applyAlignment="1">
      <alignment horizontal="left"/>
    </xf>
    <xf numFmtId="0" fontId="5" fillId="13" borderId="0" xfId="0" applyFont="1" applyFill="1" applyAlignment="1">
      <alignment horizontal="center" vertical="center"/>
    </xf>
    <xf numFmtId="10" fontId="16" fillId="13" borderId="0" xfId="0" applyNumberFormat="1" applyFont="1" applyFill="1" applyAlignment="1">
      <alignment horizontal="left" vertical="center"/>
    </xf>
    <xf numFmtId="0" fontId="16" fillId="14" borderId="0" xfId="0" applyFont="1" applyFill="1" applyAlignment="1">
      <alignment horizontal="left" vertical="center"/>
    </xf>
    <xf numFmtId="0" fontId="16" fillId="13" borderId="0" xfId="0" applyFont="1" applyFill="1" applyAlignment="1">
      <alignment horizontal="left" vertical="center"/>
    </xf>
    <xf numFmtId="0" fontId="28" fillId="13" borderId="64" xfId="0" applyFont="1" applyFill="1" applyBorder="1" applyAlignment="1">
      <alignment horizontal="left" vertical="center"/>
    </xf>
    <xf numFmtId="0" fontId="28" fillId="13" borderId="0" xfId="0" applyFont="1" applyFill="1" applyAlignment="1">
      <alignment horizontal="left" vertical="center"/>
    </xf>
    <xf numFmtId="0" fontId="15" fillId="13" borderId="13" xfId="0" applyFont="1" applyFill="1" applyBorder="1" applyAlignment="1">
      <alignment horizontal="center" vertical="center"/>
    </xf>
    <xf numFmtId="165" fontId="15" fillId="13" borderId="0" xfId="0" applyNumberFormat="1" applyFont="1" applyFill="1" applyAlignment="1">
      <alignment horizontal="center" vertical="center"/>
    </xf>
    <xf numFmtId="0" fontId="35" fillId="13" borderId="0" xfId="0" applyFont="1" applyFill="1" applyAlignment="1">
      <alignment horizontal="left"/>
    </xf>
    <xf numFmtId="0" fontId="29" fillId="13" borderId="0" xfId="0" applyFont="1" applyFill="1" applyAlignment="1">
      <alignment horizontal="right" vertical="center"/>
    </xf>
    <xf numFmtId="10" fontId="26" fillId="13" borderId="0" xfId="0" applyNumberFormat="1" applyFont="1" applyFill="1" applyAlignment="1">
      <alignment horizontal="right" vertical="center"/>
    </xf>
    <xf numFmtId="10" fontId="15" fillId="13" borderId="0" xfId="0" applyNumberFormat="1" applyFont="1" applyFill="1" applyAlignment="1">
      <alignment horizontal="center" vertical="center"/>
    </xf>
    <xf numFmtId="0" fontId="36" fillId="13" borderId="0" xfId="0" applyFont="1" applyFill="1" applyAlignment="1">
      <alignment horizontal="left" vertical="center"/>
    </xf>
    <xf numFmtId="0" fontId="15" fillId="13" borderId="65" xfId="0" applyFont="1" applyFill="1" applyBorder="1" applyAlignment="1">
      <alignment horizontal="center" vertical="center"/>
    </xf>
    <xf numFmtId="0" fontId="15" fillId="13" borderId="66" xfId="0" applyFont="1" applyFill="1" applyBorder="1" applyAlignment="1">
      <alignment horizontal="center"/>
    </xf>
    <xf numFmtId="2" fontId="28" fillId="13" borderId="67" xfId="0" applyNumberFormat="1" applyFont="1" applyFill="1" applyBorder="1" applyAlignment="1">
      <alignment horizontal="center" wrapText="1"/>
    </xf>
    <xf numFmtId="2" fontId="28" fillId="13" borderId="68" xfId="0" applyNumberFormat="1" applyFont="1" applyFill="1" applyBorder="1" applyAlignment="1">
      <alignment horizontal="center" wrapText="1"/>
    </xf>
    <xf numFmtId="0" fontId="37" fillId="12" borderId="0" xfId="0" applyFont="1" applyFill="1" applyAlignment="1">
      <alignment horizontal="left"/>
    </xf>
    <xf numFmtId="2" fontId="15" fillId="0" borderId="69" xfId="0" applyNumberFormat="1" applyFont="1" applyBorder="1" applyAlignment="1">
      <alignment horizontal="center" wrapText="1"/>
    </xf>
    <xf numFmtId="2" fontId="15" fillId="0" borderId="70" xfId="0" applyNumberFormat="1" applyFont="1" applyBorder="1" applyAlignment="1">
      <alignment horizontal="center" wrapText="1"/>
    </xf>
    <xf numFmtId="2" fontId="15" fillId="0" borderId="71" xfId="0" applyNumberFormat="1" applyFont="1" applyBorder="1" applyAlignment="1">
      <alignment horizontal="center" wrapText="1"/>
    </xf>
    <xf numFmtId="0" fontId="15" fillId="0" borderId="72" xfId="0" applyFont="1" applyBorder="1"/>
    <xf numFmtId="2" fontId="28" fillId="13" borderId="73" xfId="0" applyNumberFormat="1" applyFont="1" applyFill="1" applyBorder="1" applyAlignment="1">
      <alignment horizontal="center" wrapText="1"/>
    </xf>
    <xf numFmtId="2" fontId="14" fillId="6" borderId="74" xfId="0" applyNumberFormat="1" applyFont="1" applyFill="1" applyBorder="1" applyAlignment="1">
      <alignment horizontal="center" wrapText="1"/>
    </xf>
    <xf numFmtId="2" fontId="28" fillId="2" borderId="75" xfId="0" applyNumberFormat="1" applyFont="1" applyFill="1" applyBorder="1" applyAlignment="1">
      <alignment horizontal="center" wrapText="1"/>
    </xf>
    <xf numFmtId="2" fontId="28" fillId="2" borderId="76" xfId="0" applyNumberFormat="1" applyFont="1" applyFill="1" applyBorder="1" applyAlignment="1">
      <alignment horizontal="center" wrapText="1"/>
    </xf>
    <xf numFmtId="2" fontId="28" fillId="3" borderId="76" xfId="0" applyNumberFormat="1" applyFont="1" applyFill="1" applyBorder="1" applyAlignment="1">
      <alignment horizontal="center" wrapText="1"/>
    </xf>
    <xf numFmtId="2" fontId="28" fillId="4" borderId="76" xfId="0" applyNumberFormat="1" applyFont="1" applyFill="1" applyBorder="1" applyAlignment="1">
      <alignment horizontal="center" wrapText="1"/>
    </xf>
    <xf numFmtId="2" fontId="15" fillId="0" borderId="77" xfId="0" applyNumberFormat="1" applyFont="1" applyBorder="1" applyAlignment="1">
      <alignment horizontal="center" wrapText="1"/>
    </xf>
    <xf numFmtId="0" fontId="15" fillId="0" borderId="78" xfId="0" applyFont="1" applyBorder="1" applyAlignment="1">
      <alignment horizontal="left"/>
    </xf>
    <xf numFmtId="164" fontId="5" fillId="13" borderId="79" xfId="0" applyNumberFormat="1" applyFont="1" applyFill="1" applyBorder="1" applyAlignment="1">
      <alignment horizontal="center"/>
    </xf>
    <xf numFmtId="164" fontId="32" fillId="6" borderId="80" xfId="0" applyNumberFormat="1" applyFont="1" applyFill="1" applyBorder="1" applyAlignment="1">
      <alignment horizontal="center"/>
    </xf>
    <xf numFmtId="164" fontId="26" fillId="2" borderId="81" xfId="0" applyNumberFormat="1" applyFont="1" applyFill="1" applyBorder="1" applyAlignment="1">
      <alignment horizontal="center"/>
    </xf>
    <xf numFmtId="164" fontId="26" fillId="2" borderId="82" xfId="0" applyNumberFormat="1" applyFont="1" applyFill="1" applyBorder="1" applyAlignment="1">
      <alignment horizontal="center"/>
    </xf>
    <xf numFmtId="164" fontId="26" fillId="3" borderId="82" xfId="0" applyNumberFormat="1" applyFont="1" applyFill="1" applyBorder="1" applyAlignment="1">
      <alignment horizontal="center"/>
    </xf>
    <xf numFmtId="164" fontId="26" fillId="4" borderId="82" xfId="0" applyNumberFormat="1" applyFont="1" applyFill="1" applyBorder="1" applyAlignment="1">
      <alignment horizontal="center"/>
    </xf>
    <xf numFmtId="164" fontId="26" fillId="0" borderId="83" xfId="0" applyNumberFormat="1" applyFont="1" applyBorder="1" applyAlignment="1">
      <alignment horizontal="center" wrapText="1"/>
    </xf>
    <xf numFmtId="0" fontId="7" fillId="13" borderId="3" xfId="0" applyFont="1" applyFill="1" applyBorder="1" applyAlignment="1">
      <alignment horizontal="center" vertical="center" wrapText="1"/>
    </xf>
    <xf numFmtId="0" fontId="7" fillId="13" borderId="4" xfId="0" applyFont="1" applyFill="1" applyBorder="1" applyAlignment="1">
      <alignment horizontal="center" wrapText="1"/>
    </xf>
    <xf numFmtId="2" fontId="26" fillId="13" borderId="2" xfId="0" applyNumberFormat="1" applyFont="1" applyFill="1" applyBorder="1" applyAlignment="1">
      <alignment horizontal="center" wrapText="1"/>
    </xf>
    <xf numFmtId="2" fontId="5" fillId="13" borderId="5" xfId="0" applyNumberFormat="1" applyFont="1" applyFill="1" applyBorder="1" applyAlignment="1">
      <alignment horizontal="center"/>
    </xf>
    <xf numFmtId="2" fontId="33" fillId="13" borderId="1" xfId="0" applyNumberFormat="1" applyFont="1" applyFill="1" applyBorder="1" applyAlignment="1" applyProtection="1">
      <alignment horizontal="center" wrapText="1"/>
      <protection locked="0"/>
    </xf>
    <xf numFmtId="2" fontId="34" fillId="13" borderId="1" xfId="0" applyNumberFormat="1" applyFont="1" applyFill="1" applyBorder="1" applyAlignment="1">
      <alignment horizontal="center"/>
    </xf>
    <xf numFmtId="2" fontId="33" fillId="13" borderId="1" xfId="0" applyNumberFormat="1" applyFont="1" applyFill="1" applyBorder="1" applyAlignment="1">
      <alignment horizontal="center" wrapText="1"/>
    </xf>
    <xf numFmtId="165" fontId="35" fillId="13" borderId="0" xfId="0" applyNumberFormat="1" applyFont="1" applyFill="1" applyAlignment="1">
      <alignment horizontal="center" vertical="center"/>
    </xf>
    <xf numFmtId="0" fontId="28" fillId="13" borderId="0" xfId="0" applyFont="1" applyFill="1"/>
    <xf numFmtId="0" fontId="28" fillId="13" borderId="13" xfId="0" applyFont="1" applyFill="1" applyBorder="1"/>
    <xf numFmtId="0" fontId="28" fillId="13" borderId="0" xfId="0" applyFont="1" applyFill="1" applyAlignment="1">
      <alignment vertical="top"/>
    </xf>
    <xf numFmtId="0" fontId="19" fillId="11" borderId="0" xfId="0" applyFont="1" applyFill="1" applyAlignment="1">
      <alignment horizontal="right" vertical="top"/>
    </xf>
    <xf numFmtId="0" fontId="1" fillId="0" borderId="0" xfId="0" applyFont="1" applyAlignment="1">
      <alignment horizontal="right"/>
    </xf>
    <xf numFmtId="0" fontId="6" fillId="0" borderId="0" xfId="0" applyFont="1" applyAlignment="1">
      <alignment horizontal="right"/>
    </xf>
    <xf numFmtId="0" fontId="2" fillId="0" borderId="0" xfId="2" applyAlignment="1">
      <alignment horizontal="right"/>
    </xf>
    <xf numFmtId="164" fontId="15" fillId="7" borderId="25" xfId="0" applyNumberFormat="1" applyFont="1" applyFill="1" applyBorder="1" applyAlignment="1" applyProtection="1">
      <alignment horizontal="center" vertical="center"/>
      <protection locked="0"/>
    </xf>
    <xf numFmtId="0" fontId="2" fillId="11" borderId="48" xfId="0" applyFont="1" applyFill="1" applyBorder="1" applyAlignment="1">
      <alignment vertical="center"/>
    </xf>
    <xf numFmtId="0" fontId="2" fillId="2" borderId="22" xfId="0" applyFont="1" applyFill="1" applyBorder="1" applyAlignment="1">
      <alignment horizontal="left" vertical="center"/>
    </xf>
    <xf numFmtId="171" fontId="2" fillId="2" borderId="17" xfId="1" applyNumberFormat="1" applyFont="1" applyFill="1" applyBorder="1" applyAlignment="1" applyProtection="1">
      <alignment horizontal="left" vertical="center"/>
    </xf>
    <xf numFmtId="0" fontId="2" fillId="3" borderId="16" xfId="0" applyFont="1" applyFill="1" applyBorder="1" applyAlignment="1">
      <alignment horizontal="left" vertical="center"/>
    </xf>
    <xf numFmtId="171" fontId="2" fillId="3" borderId="17" xfId="1" applyNumberFormat="1" applyFont="1" applyFill="1" applyBorder="1" applyAlignment="1" applyProtection="1">
      <alignment horizontal="left" vertical="center"/>
    </xf>
    <xf numFmtId="10" fontId="2" fillId="4" borderId="52" xfId="0" applyNumberFormat="1" applyFont="1" applyFill="1" applyBorder="1" applyAlignment="1">
      <alignment horizontal="left" vertical="center"/>
    </xf>
    <xf numFmtId="171" fontId="2" fillId="4" borderId="54" xfId="1" applyNumberFormat="1" applyFont="1" applyFill="1" applyBorder="1" applyAlignment="1" applyProtection="1">
      <alignment horizontal="left" vertical="center"/>
    </xf>
    <xf numFmtId="0" fontId="8" fillId="0" borderId="0" xfId="0" applyFont="1" applyAlignment="1">
      <alignment horizontal="center"/>
    </xf>
    <xf numFmtId="2" fontId="2" fillId="2" borderId="19" xfId="0" applyNumberFormat="1" applyFont="1" applyFill="1" applyBorder="1" applyAlignment="1">
      <alignment horizontal="center" wrapText="1"/>
    </xf>
    <xf numFmtId="2" fontId="2" fillId="2" borderId="19" xfId="0" applyNumberFormat="1" applyFont="1" applyFill="1" applyBorder="1" applyAlignment="1" applyProtection="1">
      <alignment horizontal="center" wrapText="1"/>
      <protection locked="0"/>
    </xf>
    <xf numFmtId="2" fontId="2" fillId="3" borderId="2" xfId="0" applyNumberFormat="1" applyFont="1" applyFill="1" applyBorder="1" applyAlignment="1" applyProtection="1">
      <alignment horizontal="center" wrapText="1"/>
      <protection locked="0"/>
    </xf>
    <xf numFmtId="2" fontId="2" fillId="4" borderId="1" xfId="0" applyNumberFormat="1" applyFont="1" applyFill="1" applyBorder="1" applyAlignment="1" applyProtection="1">
      <alignment horizontal="center" wrapText="1"/>
      <protection locked="0"/>
    </xf>
    <xf numFmtId="2" fontId="2" fillId="2" borderId="1" xfId="0" applyNumberFormat="1" applyFont="1" applyFill="1" applyBorder="1" applyAlignment="1">
      <alignment horizontal="center" wrapText="1"/>
    </xf>
    <xf numFmtId="2" fontId="2" fillId="2" borderId="1" xfId="0" applyNumberFormat="1" applyFont="1" applyFill="1" applyBorder="1" applyAlignment="1" applyProtection="1">
      <alignment horizontal="center" wrapText="1"/>
      <protection locked="0"/>
    </xf>
    <xf numFmtId="2" fontId="2" fillId="3" borderId="2" xfId="0" applyNumberFormat="1" applyFont="1" applyFill="1" applyBorder="1" applyAlignment="1">
      <alignment horizontal="center" wrapText="1"/>
    </xf>
    <xf numFmtId="2" fontId="2" fillId="4" borderId="1" xfId="0" applyNumberFormat="1" applyFont="1" applyFill="1" applyBorder="1" applyAlignment="1">
      <alignment horizontal="center" wrapText="1"/>
    </xf>
    <xf numFmtId="2" fontId="2" fillId="2" borderId="2" xfId="0" applyNumberFormat="1" applyFont="1" applyFill="1" applyBorder="1" applyAlignment="1">
      <alignment horizontal="center" wrapText="1"/>
    </xf>
    <xf numFmtId="2" fontId="2" fillId="4" borderId="2" xfId="0" applyNumberFormat="1" applyFont="1" applyFill="1" applyBorder="1" applyAlignment="1">
      <alignment horizontal="center" wrapText="1"/>
    </xf>
    <xf numFmtId="2" fontId="2" fillId="0" borderId="8" xfId="0" applyNumberFormat="1" applyFont="1" applyBorder="1" applyAlignment="1">
      <alignment horizontal="center" wrapText="1"/>
    </xf>
    <xf numFmtId="2" fontId="2" fillId="0" borderId="9" xfId="0" applyNumberFormat="1" applyFont="1" applyBorder="1" applyAlignment="1">
      <alignment horizontal="center" wrapText="1"/>
    </xf>
    <xf numFmtId="2" fontId="2" fillId="0" borderId="12" xfId="0" applyNumberFormat="1" applyFont="1" applyBorder="1" applyAlignment="1">
      <alignment horizontal="center" wrapText="1"/>
    </xf>
    <xf numFmtId="2" fontId="2" fillId="0" borderId="10" xfId="0" applyNumberFormat="1" applyFont="1" applyBorder="1" applyAlignment="1">
      <alignment horizontal="center" wrapText="1"/>
    </xf>
    <xf numFmtId="0" fontId="2" fillId="2" borderId="0" xfId="0" applyFont="1" applyFill="1"/>
    <xf numFmtId="2" fontId="2" fillId="0" borderId="7" xfId="0" applyNumberFormat="1" applyFont="1" applyBorder="1" applyAlignment="1">
      <alignment horizontal="center" wrapText="1"/>
    </xf>
    <xf numFmtId="0" fontId="16" fillId="2" borderId="84" xfId="0" applyFont="1" applyFill="1" applyBorder="1" applyAlignment="1">
      <alignment horizontal="center" vertical="top" wrapText="1"/>
    </xf>
    <xf numFmtId="0" fontId="16" fillId="2" borderId="85" xfId="0" applyFont="1" applyFill="1" applyBorder="1" applyAlignment="1">
      <alignment horizontal="center" vertical="top" wrapText="1"/>
    </xf>
    <xf numFmtId="0" fontId="16" fillId="2" borderId="28" xfId="0" applyFont="1" applyFill="1" applyBorder="1" applyAlignment="1">
      <alignment horizontal="center" vertical="top" wrapText="1"/>
    </xf>
    <xf numFmtId="1" fontId="15" fillId="9" borderId="86" xfId="0" applyNumberFormat="1" applyFont="1" applyFill="1" applyBorder="1" applyAlignment="1">
      <alignment horizontal="right" vertical="center"/>
    </xf>
    <xf numFmtId="1" fontId="15" fillId="9" borderId="87" xfId="0" applyNumberFormat="1" applyFont="1" applyFill="1" applyBorder="1" applyAlignment="1">
      <alignment horizontal="right" vertical="center"/>
    </xf>
    <xf numFmtId="1" fontId="15" fillId="9" borderId="17" xfId="0" applyNumberFormat="1" applyFont="1" applyFill="1" applyBorder="1" applyAlignment="1">
      <alignment horizontal="right" vertical="center"/>
    </xf>
    <xf numFmtId="1" fontId="15" fillId="9" borderId="88" xfId="0" applyNumberFormat="1" applyFont="1" applyFill="1" applyBorder="1" applyAlignment="1">
      <alignment horizontal="right" vertical="center"/>
    </xf>
    <xf numFmtId="1" fontId="23" fillId="9" borderId="89" xfId="0" applyNumberFormat="1" applyFont="1" applyFill="1" applyBorder="1" applyAlignment="1">
      <alignment horizontal="right" vertical="center"/>
    </xf>
    <xf numFmtId="1" fontId="23" fillId="9" borderId="90" xfId="0" applyNumberFormat="1" applyFont="1" applyFill="1" applyBorder="1" applyAlignment="1">
      <alignment horizontal="right" vertical="center"/>
    </xf>
    <xf numFmtId="0" fontId="15" fillId="7" borderId="91" xfId="0" applyFont="1" applyFill="1" applyBorder="1" applyAlignment="1" applyProtection="1">
      <alignment horizontal="center" vertical="center"/>
      <protection locked="0"/>
    </xf>
    <xf numFmtId="0" fontId="15" fillId="7" borderId="92" xfId="0" applyFont="1" applyFill="1" applyBorder="1" applyAlignment="1" applyProtection="1">
      <alignment horizontal="center" vertical="center"/>
      <protection locked="0"/>
    </xf>
    <xf numFmtId="9" fontId="15" fillId="7" borderId="91" xfId="0" applyNumberFormat="1" applyFont="1" applyFill="1" applyBorder="1" applyAlignment="1" applyProtection="1">
      <alignment horizontal="center" vertical="center"/>
      <protection locked="0"/>
    </xf>
    <xf numFmtId="9" fontId="15" fillId="7" borderId="92" xfId="0" applyNumberFormat="1" applyFont="1" applyFill="1" applyBorder="1" applyAlignment="1" applyProtection="1">
      <alignment horizontal="center" vertical="center"/>
      <protection locked="0"/>
    </xf>
    <xf numFmtId="0" fontId="35" fillId="13" borderId="0" xfId="0" applyFont="1" applyFill="1" applyAlignment="1">
      <alignment horizontal="left"/>
    </xf>
    <xf numFmtId="10" fontId="16" fillId="13" borderId="0" xfId="0" applyNumberFormat="1" applyFont="1" applyFill="1" applyAlignment="1">
      <alignment horizontal="left" vertical="center"/>
    </xf>
    <xf numFmtId="10" fontId="16" fillId="13" borderId="64" xfId="0" applyNumberFormat="1" applyFont="1" applyFill="1" applyBorder="1" applyAlignment="1">
      <alignment horizontal="left" vertical="center"/>
    </xf>
    <xf numFmtId="0" fontId="7" fillId="0" borderId="0" xfId="0" applyFont="1" applyAlignment="1">
      <alignment horizontal="center"/>
    </xf>
    <xf numFmtId="0" fontId="15" fillId="7" borderId="93" xfId="0" applyFont="1" applyFill="1" applyBorder="1" applyAlignment="1" applyProtection="1">
      <alignment horizontal="left" vertical="center"/>
      <protection locked="0"/>
    </xf>
    <xf numFmtId="0" fontId="15" fillId="7" borderId="92" xfId="0" applyFont="1" applyFill="1" applyBorder="1" applyAlignment="1" applyProtection="1">
      <alignment horizontal="left" vertical="center"/>
      <protection locked="0"/>
    </xf>
    <xf numFmtId="0" fontId="38" fillId="13" borderId="0" xfId="0" applyFont="1" applyFill="1" applyAlignment="1">
      <alignment horizontal="center" vertical="center"/>
    </xf>
    <xf numFmtId="1" fontId="4" fillId="13" borderId="62" xfId="0" applyNumberFormat="1" applyFont="1" applyFill="1" applyBorder="1" applyAlignment="1">
      <alignment horizontal="right" vertical="center"/>
    </xf>
    <xf numFmtId="1" fontId="4" fillId="13" borderId="59" xfId="0" applyNumberFormat="1" applyFont="1" applyFill="1" applyBorder="1" applyAlignment="1">
      <alignment horizontal="right" vertical="center"/>
    </xf>
    <xf numFmtId="10" fontId="5" fillId="8" borderId="94" xfId="0" applyNumberFormat="1" applyFont="1" applyFill="1" applyBorder="1" applyAlignment="1">
      <alignment horizontal="right"/>
    </xf>
    <xf numFmtId="10" fontId="5" fillId="8" borderId="57" xfId="0" applyNumberFormat="1" applyFont="1" applyFill="1" applyBorder="1" applyAlignment="1">
      <alignment horizontal="right"/>
    </xf>
    <xf numFmtId="10" fontId="5" fillId="8" borderId="59" xfId="0" applyNumberFormat="1" applyFont="1" applyFill="1" applyBorder="1" applyAlignment="1">
      <alignment horizontal="right"/>
    </xf>
    <xf numFmtId="14" fontId="16" fillId="8" borderId="91" xfId="0" applyNumberFormat="1" applyFont="1" applyFill="1" applyBorder="1" applyAlignment="1" applyProtection="1">
      <alignment horizontal="center" vertical="center"/>
      <protection locked="0"/>
    </xf>
    <xf numFmtId="14" fontId="16" fillId="8" borderId="92" xfId="0" applyNumberFormat="1" applyFont="1" applyFill="1" applyBorder="1" applyAlignment="1" applyProtection="1">
      <alignment horizontal="center" vertical="center"/>
      <protection locked="0"/>
    </xf>
    <xf numFmtId="14" fontId="35" fillId="13" borderId="0" xfId="0" applyNumberFormat="1" applyFont="1" applyFill="1" applyAlignment="1">
      <alignment horizontal="center" vertical="center"/>
    </xf>
    <xf numFmtId="0" fontId="7" fillId="11" borderId="0" xfId="0" applyFont="1" applyFill="1" applyAlignment="1">
      <alignment horizontal="left" vertical="top" wrapText="1"/>
    </xf>
    <xf numFmtId="167" fontId="3" fillId="2" borderId="21" xfId="0" applyNumberFormat="1" applyFont="1" applyFill="1" applyBorder="1" applyAlignment="1">
      <alignment horizontal="left"/>
    </xf>
    <xf numFmtId="0" fontId="1" fillId="2" borderId="95" xfId="0" applyFont="1" applyFill="1" applyBorder="1" applyAlignment="1">
      <alignment horizontal="center" vertical="top" wrapText="1"/>
    </xf>
    <xf numFmtId="0" fontId="1" fillId="2" borderId="96"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4" fillId="0" borderId="97" xfId="0" applyFont="1" applyBorder="1" applyAlignment="1">
      <alignment horizontal="center" vertical="center"/>
    </xf>
    <xf numFmtId="0" fontId="0" fillId="0" borderId="98" xfId="0" applyBorder="1" applyAlignment="1">
      <alignment horizontal="center" vertical="center"/>
    </xf>
    <xf numFmtId="0" fontId="2" fillId="2" borderId="0" xfId="0" applyFont="1" applyFill="1" applyAlignment="1">
      <alignment vertical="top" wrapText="1"/>
    </xf>
    <xf numFmtId="0" fontId="0" fillId="2" borderId="0" xfId="0" applyFill="1" applyAlignment="1">
      <alignment vertical="top" wrapText="1"/>
    </xf>
    <xf numFmtId="0" fontId="18" fillId="10" borderId="0" xfId="0" applyFont="1" applyFill="1" applyAlignment="1">
      <alignment vertical="top" wrapText="1"/>
    </xf>
    <xf numFmtId="0" fontId="17" fillId="10" borderId="0" xfId="0" applyFont="1" applyFill="1" applyAlignment="1">
      <alignment vertical="top" wrapText="1"/>
    </xf>
    <xf numFmtId="0" fontId="17" fillId="4" borderId="0" xfId="0" applyFont="1" applyFill="1" applyAlignment="1">
      <alignment vertical="top" wrapText="1"/>
    </xf>
    <xf numFmtId="0" fontId="0" fillId="4" borderId="0" xfId="0" applyFill="1" applyAlignment="1">
      <alignment vertical="top" wrapText="1"/>
    </xf>
    <xf numFmtId="0" fontId="17" fillId="0" borderId="99" xfId="0" applyFont="1" applyBorder="1" applyAlignment="1">
      <alignment vertical="top" wrapText="1"/>
    </xf>
    <xf numFmtId="0" fontId="17" fillId="0" borderId="100" xfId="0" applyFont="1" applyBorder="1" applyAlignment="1">
      <alignment vertical="top" wrapText="1"/>
    </xf>
    <xf numFmtId="0" fontId="17" fillId="0" borderId="101" xfId="0" applyFont="1" applyBorder="1" applyAlignment="1">
      <alignment vertical="top" wrapText="1"/>
    </xf>
    <xf numFmtId="0" fontId="17" fillId="2" borderId="0" xfId="0" applyFont="1" applyFill="1" applyAlignment="1">
      <alignment vertical="top" wrapText="1"/>
    </xf>
    <xf numFmtId="0" fontId="17" fillId="3" borderId="0" xfId="0" applyFont="1" applyFill="1" applyAlignment="1">
      <alignment vertical="top" wrapText="1"/>
    </xf>
    <xf numFmtId="0" fontId="0" fillId="3" borderId="0" xfId="0" applyFill="1" applyAlignment="1">
      <alignment vertical="top" wrapText="1"/>
    </xf>
    <xf numFmtId="0" fontId="39" fillId="11" borderId="0" xfId="0" applyFont="1" applyFill="1" applyAlignment="1">
      <alignment vertical="top" wrapText="1"/>
    </xf>
    <xf numFmtId="0" fontId="39" fillId="11" borderId="0" xfId="0" applyFont="1" applyFill="1" applyAlignment="1">
      <alignment horizontal="left" vertical="top" wrapText="1"/>
    </xf>
    <xf numFmtId="0" fontId="7" fillId="2" borderId="0" xfId="0" applyFont="1" applyFill="1" applyAlignment="1"/>
    <xf numFmtId="0" fontId="0" fillId="2" borderId="0" xfId="0" applyFill="1" applyAlignment="1"/>
    <xf numFmtId="0" fontId="7" fillId="3" borderId="0" xfId="0" applyFont="1" applyFill="1" applyAlignment="1"/>
    <xf numFmtId="0" fontId="0" fillId="3" borderId="0" xfId="0" applyFill="1" applyAlignment="1"/>
    <xf numFmtId="0" fontId="7" fillId="4" borderId="0" xfId="0" applyFont="1" applyFill="1" applyAlignment="1"/>
    <xf numFmtId="0" fontId="0" fillId="4" borderId="0" xfId="0" applyFill="1" applyAlignment="1"/>
    <xf numFmtId="0" fontId="7" fillId="0" borderId="102" xfId="0" applyFont="1" applyBorder="1" applyAlignment="1"/>
    <xf numFmtId="0" fontId="7" fillId="0" borderId="13" xfId="0" applyFont="1" applyBorder="1" applyAlignment="1"/>
    <xf numFmtId="0" fontId="7" fillId="0" borderId="103" xfId="0" applyFont="1" applyBorder="1" applyAlignment="1"/>
    <xf numFmtId="0" fontId="23" fillId="0" borderId="0" xfId="0" applyFont="1" applyAlignment="1"/>
  </cellXfs>
  <cellStyles count="3">
    <cellStyle name="Prozent" xfId="1" builtinId="5"/>
    <cellStyle name="Standard" xfId="0" builtinId="0"/>
    <cellStyle name="Standard 2" xfId="2" xr:uid="{00000000-0005-0000-0000-000002000000}"/>
  </cellStyles>
  <dxfs count="2">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7D25"/>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616325</xdr:colOff>
      <xdr:row>0</xdr:row>
      <xdr:rowOff>728383</xdr:rowOff>
    </xdr:from>
    <xdr:to>
      <xdr:col>19</xdr:col>
      <xdr:colOff>280148</xdr:colOff>
      <xdr:row>2</xdr:row>
      <xdr:rowOff>134472</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0589560" y="728383"/>
          <a:ext cx="2924735" cy="504265"/>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t>Das</a:t>
          </a:r>
          <a:r>
            <a:rPr lang="fr-CH" sz="1100" baseline="0"/>
            <a:t> neue Schuljahr kann mittels einem Klick auf den Pfeilbutton ausgewählt werden.</a:t>
          </a:r>
          <a:endParaRPr lang="fr-CH" sz="1100"/>
        </a:p>
      </xdr:txBody>
    </xdr:sp>
    <xdr:clientData fPrintsWithSheet="0"/>
  </xdr:twoCellAnchor>
  <xdr:twoCellAnchor>
    <xdr:from>
      <xdr:col>16</xdr:col>
      <xdr:colOff>112059</xdr:colOff>
      <xdr:row>1</xdr:row>
      <xdr:rowOff>33619</xdr:rowOff>
    </xdr:from>
    <xdr:to>
      <xdr:col>16</xdr:col>
      <xdr:colOff>616324</xdr:colOff>
      <xdr:row>2</xdr:row>
      <xdr:rowOff>1</xdr:rowOff>
    </xdr:to>
    <xdr:sp macro="" textlink="">
      <xdr:nvSpPr>
        <xdr:cNvPr id="4" name="Pfeil nach links 3">
          <a:extLst>
            <a:ext uri="{FF2B5EF4-FFF2-40B4-BE49-F238E27FC236}">
              <a16:creationId xmlns:a16="http://schemas.microsoft.com/office/drawing/2014/main" id="{00000000-0008-0000-0000-000004000000}"/>
            </a:ext>
          </a:extLst>
        </xdr:cNvPr>
        <xdr:cNvSpPr/>
      </xdr:nvSpPr>
      <xdr:spPr>
        <a:xfrm>
          <a:off x="10085294" y="829237"/>
          <a:ext cx="504265" cy="268940"/>
        </a:xfrm>
        <a:prstGeom prst="lef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rgbClr val="92D05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10"/>
  <sheetViews>
    <sheetView tabSelected="1" zoomScale="85" zoomScaleNormal="85" workbookViewId="0">
      <selection activeCell="H2" sqref="H2:I2"/>
    </sheetView>
  </sheetViews>
  <sheetFormatPr defaultColWidth="16.28515625" defaultRowHeight="12.75"/>
  <cols>
    <col min="1" max="1" width="30.7109375" customWidth="1"/>
    <col min="2" max="2" width="13.28515625" customWidth="1"/>
    <col min="3" max="3" width="16.85546875" customWidth="1"/>
    <col min="4" max="4" width="14.7109375" style="10" customWidth="1"/>
    <col min="5" max="5" width="16.42578125" style="3" customWidth="1"/>
    <col min="6" max="6" width="14.7109375" style="3" customWidth="1"/>
    <col min="7" max="7" width="15.5703125" style="10" customWidth="1"/>
    <col min="8" max="8" width="14" style="3" customWidth="1"/>
    <col min="9" max="9" width="13.140625" customWidth="1"/>
    <col min="10" max="10" width="16.28515625" hidden="1" customWidth="1"/>
    <col min="11" max="11" width="14" hidden="1" customWidth="1"/>
    <col min="12" max="12" width="16.28515625" hidden="1" customWidth="1"/>
    <col min="13" max="13" width="16.28515625" style="49" hidden="1" customWidth="1"/>
    <col min="14" max="14" width="16.28515625" hidden="1" customWidth="1"/>
    <col min="15" max="15" width="2.85546875" hidden="1" customWidth="1"/>
    <col min="16" max="16" width="16.28515625" hidden="1" customWidth="1"/>
  </cols>
  <sheetData>
    <row r="1" spans="1:15" s="56" customFormat="1" ht="63" customHeight="1">
      <c r="A1" s="269" t="s">
        <v>0</v>
      </c>
      <c r="B1" s="270" t="s">
        <v>1</v>
      </c>
      <c r="C1" s="248"/>
      <c r="D1" s="248"/>
      <c r="E1" s="248"/>
      <c r="F1" s="106"/>
      <c r="G1" s="106"/>
      <c r="H1" s="106"/>
      <c r="I1" s="191"/>
      <c r="J1" s="236" t="s">
        <v>2</v>
      </c>
      <c r="K1" s="236"/>
      <c r="N1" s="236" t="s">
        <v>3</v>
      </c>
      <c r="O1" s="236"/>
    </row>
    <row r="2" spans="1:15" ht="24" customHeight="1" thickBot="1">
      <c r="A2" s="138" t="s">
        <v>4</v>
      </c>
      <c r="B2" s="138"/>
      <c r="C2" s="138"/>
      <c r="D2" s="139"/>
      <c r="E2" s="140"/>
      <c r="F2" s="138"/>
      <c r="G2" s="141"/>
      <c r="H2" s="245">
        <v>45689</v>
      </c>
      <c r="I2" s="246"/>
      <c r="J2" s="14">
        <f>(D6-H5)/D7 + D6/D7*C13</f>
        <v>0</v>
      </c>
      <c r="K2" s="13">
        <f>ROUND(IF(AND(J2&gt;1.05,D6&lt;&gt;"",D8&lt;&gt;""),1.05,J2),5)</f>
        <v>0</v>
      </c>
      <c r="N2" s="14">
        <f>C11*(1+C13)</f>
        <v>0</v>
      </c>
    </row>
    <row r="3" spans="1:15" ht="24" customHeight="1">
      <c r="A3" s="138"/>
      <c r="B3" s="138"/>
      <c r="C3" s="138"/>
      <c r="D3" s="139"/>
      <c r="E3" s="140"/>
      <c r="F3" s="155" t="str">
        <f>IF(MOD(G3,400)=0," ",IF(MOD(G3,100)=0,"kein",IF(MOD(G3,4)=0," ","kein")))&amp;"Schaltjahr"</f>
        <v>keinSchaltjahr</v>
      </c>
      <c r="G3" s="155">
        <f>YEAR(H2)</f>
        <v>2025</v>
      </c>
      <c r="H3" s="247" t="s">
        <v>5</v>
      </c>
      <c r="I3" s="247"/>
      <c r="J3" t="s">
        <v>6</v>
      </c>
      <c r="L3" t="s">
        <v>7</v>
      </c>
      <c r="M3" s="3" t="s">
        <v>8</v>
      </c>
      <c r="N3" t="s">
        <v>6</v>
      </c>
      <c r="O3" t="s">
        <v>9</v>
      </c>
    </row>
    <row r="4" spans="1:15" ht="5.25" customHeight="1" thickBot="1">
      <c r="A4" s="140"/>
      <c r="B4" s="140"/>
      <c r="C4" s="140"/>
      <c r="D4" s="142"/>
      <c r="E4" s="140"/>
      <c r="F4" s="140"/>
      <c r="G4" s="142"/>
      <c r="H4" s="140"/>
      <c r="I4" s="140"/>
    </row>
    <row r="5" spans="1:15" ht="17.25" customHeight="1" thickBot="1">
      <c r="A5" s="237" t="s">
        <v>10</v>
      </c>
      <c r="B5" s="238"/>
      <c r="C5" s="143" t="s">
        <v>3</v>
      </c>
      <c r="D5" s="143" t="s">
        <v>11</v>
      </c>
      <c r="E5" s="144"/>
      <c r="F5" s="234" t="s">
        <v>12</v>
      </c>
      <c r="G5" s="235"/>
      <c r="H5" s="229">
        <v>0</v>
      </c>
      <c r="I5" s="230"/>
      <c r="J5" s="14">
        <f>D6/D7 + D6/D7*C13</f>
        <v>0</v>
      </c>
      <c r="L5" s="14">
        <f>D6/D7*C13</f>
        <v>0</v>
      </c>
      <c r="M5" s="55">
        <f>ROUND(L5,5)</f>
        <v>0</v>
      </c>
      <c r="O5" s="105">
        <f>C11*C13</f>
        <v>0</v>
      </c>
    </row>
    <row r="6" spans="1:15" ht="17.25" customHeight="1" thickBot="1">
      <c r="A6" s="145" t="s">
        <v>13</v>
      </c>
      <c r="B6" s="145"/>
      <c r="C6" s="147"/>
      <c r="D6" s="67">
        <v>0</v>
      </c>
      <c r="E6" s="140"/>
      <c r="F6" s="190" t="s">
        <v>14</v>
      </c>
      <c r="G6" s="188"/>
      <c r="H6" s="189"/>
      <c r="I6" s="189"/>
      <c r="J6" s="49"/>
      <c r="K6" s="49" t="s">
        <v>15</v>
      </c>
      <c r="L6" s="49" t="s">
        <v>16</v>
      </c>
      <c r="M6" s="49" t="s">
        <v>17</v>
      </c>
    </row>
    <row r="7" spans="1:15" ht="17.25" customHeight="1" thickBot="1">
      <c r="A7" s="145" t="s">
        <v>18</v>
      </c>
      <c r="B7" s="145"/>
      <c r="C7" s="148"/>
      <c r="D7" s="195">
        <v>22.5</v>
      </c>
      <c r="E7" s="142"/>
      <c r="F7" s="142"/>
      <c r="G7" s="142"/>
      <c r="H7" s="140"/>
      <c r="I7" s="140"/>
      <c r="J7" s="104" t="s">
        <v>19</v>
      </c>
      <c r="K7">
        <v>0</v>
      </c>
      <c r="L7" s="48">
        <v>42036</v>
      </c>
      <c r="M7" s="49" t="s">
        <v>20</v>
      </c>
    </row>
    <row r="8" spans="1:15" ht="17.25" customHeight="1" thickBot="1">
      <c r="A8" s="145" t="s">
        <v>21</v>
      </c>
      <c r="B8" s="145"/>
      <c r="C8" s="148"/>
      <c r="D8" s="149">
        <v>38</v>
      </c>
      <c r="E8" s="140"/>
      <c r="F8" s="142"/>
      <c r="G8" s="142"/>
      <c r="H8" s="140"/>
      <c r="I8" s="140"/>
      <c r="J8" s="14">
        <f>D6/D7</f>
        <v>0</v>
      </c>
      <c r="K8">
        <v>0.5</v>
      </c>
      <c r="L8" s="48">
        <v>42401</v>
      </c>
      <c r="M8" s="49" t="s">
        <v>22</v>
      </c>
    </row>
    <row r="9" spans="1:15" ht="17.25" customHeight="1" thickBot="1">
      <c r="A9" s="145" t="s">
        <v>23</v>
      </c>
      <c r="B9" s="145"/>
      <c r="C9" s="67"/>
      <c r="D9" s="68"/>
      <c r="E9" s="151"/>
      <c r="F9" s="152"/>
      <c r="G9" s="152"/>
      <c r="H9" s="153"/>
      <c r="I9" s="140"/>
      <c r="K9">
        <v>1</v>
      </c>
      <c r="L9" s="48">
        <v>42767</v>
      </c>
      <c r="M9" s="49" t="s">
        <v>24</v>
      </c>
    </row>
    <row r="10" spans="1:15" ht="17.25" customHeight="1" thickBot="1">
      <c r="A10" s="145" t="s">
        <v>25</v>
      </c>
      <c r="B10" s="145"/>
      <c r="C10" s="149" t="str">
        <f>VLOOKUP(H2,$L$7:$M$33,2,FALSE)</f>
        <v>2024/25</v>
      </c>
      <c r="D10" s="149" t="str">
        <f>VLOOKUP(H2,$L$7:$M$33,2,FALSE)</f>
        <v>2024/25</v>
      </c>
      <c r="E10" s="148"/>
      <c r="F10" s="152"/>
      <c r="G10" s="152"/>
      <c r="H10" s="140"/>
      <c r="I10" s="140"/>
      <c r="K10">
        <v>1.5</v>
      </c>
      <c r="L10" s="48">
        <v>43132</v>
      </c>
      <c r="M10" s="49" t="s">
        <v>26</v>
      </c>
    </row>
    <row r="11" spans="1:15" ht="17.25" customHeight="1" thickBot="1">
      <c r="A11" s="145" t="s">
        <v>27</v>
      </c>
      <c r="B11" s="145"/>
      <c r="C11" s="95">
        <v>0</v>
      </c>
      <c r="D11" s="150">
        <f>ROUND(IF(AND(J8&gt;1.05,D6&lt;&gt;"",D8&lt;&gt;""),1.05,J8),5)</f>
        <v>0</v>
      </c>
      <c r="E11" s="148"/>
      <c r="F11" s="233" t="s">
        <v>28</v>
      </c>
      <c r="G11" s="233"/>
      <c r="H11" s="187">
        <f>C12+D12</f>
        <v>0</v>
      </c>
      <c r="I11" s="140"/>
      <c r="K11">
        <v>2</v>
      </c>
      <c r="L11" s="48">
        <v>43497</v>
      </c>
      <c r="M11" s="49" t="s">
        <v>29</v>
      </c>
    </row>
    <row r="12" spans="1:15" ht="17.25" customHeight="1" thickBot="1">
      <c r="A12" s="146" t="s">
        <v>30</v>
      </c>
      <c r="B12" s="146"/>
      <c r="C12" s="150">
        <f>IF(C13=0,C11,IF(N2&gt;=1.05,1.05,(1+C13)*C11))</f>
        <v>0</v>
      </c>
      <c r="D12" s="150">
        <f>ROUND(IF(AND(J5&gt;1.05,D6&lt;&gt;"",D8&lt;&gt;""),1.05,J5),5)</f>
        <v>0</v>
      </c>
      <c r="E12" s="148"/>
      <c r="F12" s="152"/>
      <c r="G12" s="239" t="str">
        <f>IF((C12+D12)&gt;1.05,"Achtung BG über 105%","")</f>
        <v/>
      </c>
      <c r="H12" s="239"/>
      <c r="I12" s="152"/>
      <c r="L12" s="48">
        <v>43862</v>
      </c>
      <c r="M12" s="49" t="s">
        <v>31</v>
      </c>
    </row>
    <row r="13" spans="1:15" ht="17.25" customHeight="1" thickBot="1">
      <c r="A13" s="145" t="s">
        <v>32</v>
      </c>
      <c r="B13" s="145"/>
      <c r="C13" s="231">
        <v>0</v>
      </c>
      <c r="D13" s="232"/>
      <c r="E13" s="140"/>
      <c r="F13" s="140"/>
      <c r="G13" s="152"/>
      <c r="H13" s="154"/>
      <c r="I13" s="140"/>
      <c r="L13" s="48">
        <v>44228</v>
      </c>
      <c r="M13" s="92" t="s">
        <v>33</v>
      </c>
    </row>
    <row r="14" spans="1:15" ht="29.25" customHeight="1" thickBot="1">
      <c r="A14" s="160" t="s">
        <v>34</v>
      </c>
      <c r="B14" s="108"/>
      <c r="C14" s="109"/>
      <c r="D14" s="109"/>
      <c r="E14" s="109"/>
      <c r="F14" s="109"/>
      <c r="G14" s="112"/>
      <c r="H14" s="113"/>
      <c r="I14" s="109"/>
      <c r="L14" s="48">
        <v>44593</v>
      </c>
      <c r="M14" s="92" t="s">
        <v>35</v>
      </c>
    </row>
    <row r="15" spans="1:15" ht="17.25" customHeight="1" thickBot="1">
      <c r="A15" s="110"/>
      <c r="B15" s="110"/>
      <c r="C15" s="111"/>
      <c r="D15" s="196"/>
      <c r="E15" s="196"/>
      <c r="F15" s="107"/>
      <c r="G15" s="242" t="s">
        <v>36</v>
      </c>
      <c r="H15" s="243"/>
      <c r="I15" s="244"/>
      <c r="L15" s="48">
        <v>44958</v>
      </c>
      <c r="M15" s="92" t="s">
        <v>37</v>
      </c>
    </row>
    <row r="16" spans="1:15" ht="20.25" customHeight="1" thickBot="1">
      <c r="A16" s="131" t="s">
        <v>38</v>
      </c>
      <c r="B16" s="132"/>
      <c r="C16" s="133" t="s">
        <v>39</v>
      </c>
      <c r="D16" s="134">
        <f>1930*C12/2 - C9</f>
        <v>0</v>
      </c>
      <c r="E16" s="135" t="s">
        <v>40</v>
      </c>
      <c r="F16" s="136">
        <f>B30</f>
        <v>0</v>
      </c>
      <c r="G16" s="137" t="s">
        <v>41</v>
      </c>
      <c r="H16" s="240">
        <f>IF(D16="","",F16-D16)</f>
        <v>0</v>
      </c>
      <c r="I16" s="241"/>
      <c r="L16" s="48">
        <v>45323</v>
      </c>
      <c r="M16" s="92" t="s">
        <v>42</v>
      </c>
    </row>
    <row r="17" spans="1:14" ht="17.25" customHeight="1">
      <c r="A17" s="85" t="s">
        <v>43</v>
      </c>
      <c r="B17" s="93"/>
      <c r="C17" s="197" t="s">
        <v>44</v>
      </c>
      <c r="D17" s="66">
        <f>IF(H17="","",(H17)*0.85)</f>
        <v>0</v>
      </c>
      <c r="E17" s="198" t="str">
        <f>IF(ISERROR(F17/$I$30),"Stunden Ist:",(F17/$I$30))</f>
        <v>Stunden Ist:</v>
      </c>
      <c r="F17" s="89">
        <f>SUM(D30:F30)</f>
        <v>0</v>
      </c>
      <c r="G17" s="88" t="s">
        <v>45</v>
      </c>
      <c r="H17" s="223">
        <f>IF(H5="",(1930*D11)/2-D9,(1930*K2)/2-D9)</f>
        <v>0</v>
      </c>
      <c r="I17" s="224"/>
      <c r="L17" s="48">
        <v>45689</v>
      </c>
      <c r="M17" s="92" t="s">
        <v>46</v>
      </c>
    </row>
    <row r="18" spans="1:14" ht="17.25" customHeight="1">
      <c r="A18" s="86" t="s">
        <v>47</v>
      </c>
      <c r="B18" s="94"/>
      <c r="C18" s="199" t="s">
        <v>48</v>
      </c>
      <c r="D18" s="57">
        <f>IF(H17="","",(H17)*0.12)</f>
        <v>0</v>
      </c>
      <c r="E18" s="200" t="str">
        <f>IF(ISERROR(F18/$I$30),"Stunden Ist:",(F18/$I$30))</f>
        <v>Stunden Ist:</v>
      </c>
      <c r="F18" s="90">
        <f>G30</f>
        <v>0</v>
      </c>
      <c r="G18" s="88" t="s">
        <v>49</v>
      </c>
      <c r="H18" s="225">
        <f>SUM(D30:H30)</f>
        <v>0</v>
      </c>
      <c r="I18" s="226"/>
      <c r="L18" s="48">
        <v>46054</v>
      </c>
      <c r="M18" s="194" t="s">
        <v>50</v>
      </c>
    </row>
    <row r="19" spans="1:14" ht="17.25" customHeight="1" thickBot="1">
      <c r="A19" s="119" t="s">
        <v>51</v>
      </c>
      <c r="B19" s="120"/>
      <c r="C19" s="201" t="s">
        <v>52</v>
      </c>
      <c r="D19" s="121">
        <f>IF(H17="","",H17*0.03)</f>
        <v>0</v>
      </c>
      <c r="E19" s="202" t="str">
        <f>IF(ISERROR(F19/$I$30),"Stunden Ist:",(F19/$I$30))</f>
        <v>Stunden Ist:</v>
      </c>
      <c r="F19" s="122">
        <f>H30</f>
        <v>0</v>
      </c>
      <c r="G19" s="130" t="s">
        <v>53</v>
      </c>
      <c r="H19" s="227">
        <f>IF(H17="","",H18-H17)</f>
        <v>0</v>
      </c>
      <c r="I19" s="228"/>
      <c r="L19" s="48">
        <v>46419</v>
      </c>
      <c r="M19" s="194" t="s">
        <v>54</v>
      </c>
    </row>
    <row r="20" spans="1:14" ht="17.25" customHeight="1" thickBot="1">
      <c r="A20" s="124" t="s">
        <v>55</v>
      </c>
      <c r="B20" s="125"/>
      <c r="C20" s="125" t="s">
        <v>56</v>
      </c>
      <c r="D20" s="126">
        <f>D6*D8/2</f>
        <v>0</v>
      </c>
      <c r="E20" s="127" t="s">
        <v>57</v>
      </c>
      <c r="F20" s="128">
        <f>C30</f>
        <v>0</v>
      </c>
      <c r="G20" s="129"/>
      <c r="H20" s="114"/>
      <c r="I20" s="115"/>
      <c r="L20" s="48">
        <v>46784</v>
      </c>
      <c r="M20" s="194" t="s">
        <v>58</v>
      </c>
    </row>
    <row r="21" spans="1:14" ht="39" customHeight="1" thickBot="1">
      <c r="A21" s="117"/>
      <c r="B21" s="117"/>
      <c r="C21" s="117"/>
      <c r="D21" s="123"/>
      <c r="E21" s="123"/>
      <c r="F21" s="123"/>
      <c r="G21" s="116"/>
      <c r="H21" s="117"/>
      <c r="I21" s="118"/>
      <c r="L21" s="48">
        <v>47150</v>
      </c>
      <c r="M21" s="194" t="s">
        <v>59</v>
      </c>
    </row>
    <row r="22" spans="1:14" s="5" customFormat="1" ht="51.75" customHeight="1">
      <c r="A22" s="96" t="s">
        <v>60</v>
      </c>
      <c r="B22" s="156" t="s">
        <v>61</v>
      </c>
      <c r="C22" s="100" t="s">
        <v>62</v>
      </c>
      <c r="D22" s="220" t="s">
        <v>63</v>
      </c>
      <c r="E22" s="221"/>
      <c r="F22" s="222"/>
      <c r="G22" s="83" t="s">
        <v>64</v>
      </c>
      <c r="H22" s="84" t="s">
        <v>65</v>
      </c>
      <c r="I22" s="87" t="s">
        <v>66</v>
      </c>
      <c r="L22" s="48">
        <v>47515</v>
      </c>
      <c r="M22" s="194" t="s">
        <v>67</v>
      </c>
    </row>
    <row r="23" spans="1:14" s="5" customFormat="1" ht="42.75" customHeight="1" thickBot="1">
      <c r="A23" s="97"/>
      <c r="B23" s="157" t="s">
        <v>68</v>
      </c>
      <c r="C23" s="101" t="s">
        <v>69</v>
      </c>
      <c r="D23" s="77" t="s">
        <v>70</v>
      </c>
      <c r="E23" s="78" t="s">
        <v>71</v>
      </c>
      <c r="F23" s="79" t="s">
        <v>72</v>
      </c>
      <c r="G23" s="80" t="s">
        <v>73</v>
      </c>
      <c r="H23" s="81" t="s">
        <v>73</v>
      </c>
      <c r="I23" s="82" t="s">
        <v>73</v>
      </c>
      <c r="L23" s="48">
        <v>47880</v>
      </c>
      <c r="M23" s="194" t="s">
        <v>74</v>
      </c>
      <c r="N23" s="192"/>
    </row>
    <row r="24" spans="1:14" s="7" customFormat="1" ht="17.25" customHeight="1">
      <c r="A24" s="98" t="s">
        <v>75</v>
      </c>
      <c r="B24" s="158">
        <f>Feb!E37</f>
        <v>0</v>
      </c>
      <c r="C24" s="102">
        <f>Feb!F37</f>
        <v>0</v>
      </c>
      <c r="D24" s="73">
        <f>Feb!G37</f>
        <v>0</v>
      </c>
      <c r="E24" s="74">
        <f>Feb!H37</f>
        <v>0</v>
      </c>
      <c r="F24" s="74">
        <f>Feb!I37</f>
        <v>0</v>
      </c>
      <c r="G24" s="75">
        <f>Feb!J37</f>
        <v>0</v>
      </c>
      <c r="H24" s="76">
        <f>Feb!K37</f>
        <v>0</v>
      </c>
      <c r="I24" s="161">
        <f t="shared" ref="I24:I30" si="0">SUM(D24:H24)</f>
        <v>0</v>
      </c>
      <c r="L24" s="48">
        <v>48245</v>
      </c>
      <c r="M24" s="194" t="s">
        <v>76</v>
      </c>
      <c r="N24" s="193"/>
    </row>
    <row r="25" spans="1:14" s="7" customFormat="1" ht="17.25" customHeight="1">
      <c r="A25" s="99" t="s">
        <v>77</v>
      </c>
      <c r="B25" s="159">
        <f>Mrz!E37</f>
        <v>0</v>
      </c>
      <c r="C25" s="103">
        <f>Mrz!F37</f>
        <v>0</v>
      </c>
      <c r="D25" s="69">
        <f>Mrz!G37</f>
        <v>0</v>
      </c>
      <c r="E25" s="70">
        <f>Mrz!H37</f>
        <v>0</v>
      </c>
      <c r="F25" s="70">
        <f>Mrz!I37</f>
        <v>0</v>
      </c>
      <c r="G25" s="71">
        <f>Mrz!J37</f>
        <v>0</v>
      </c>
      <c r="H25" s="72">
        <f>Mrz!K37</f>
        <v>0</v>
      </c>
      <c r="I25" s="162">
        <f t="shared" si="0"/>
        <v>0</v>
      </c>
      <c r="L25" s="48">
        <v>48611</v>
      </c>
      <c r="M25" s="194" t="s">
        <v>78</v>
      </c>
      <c r="N25" s="193"/>
    </row>
    <row r="26" spans="1:14" s="7" customFormat="1" ht="17.25" customHeight="1">
      <c r="A26" s="99" t="s">
        <v>79</v>
      </c>
      <c r="B26" s="159">
        <f>Apr!E37</f>
        <v>0</v>
      </c>
      <c r="C26" s="103">
        <f>Apr!F37</f>
        <v>0</v>
      </c>
      <c r="D26" s="69">
        <f>Apr!G37</f>
        <v>0</v>
      </c>
      <c r="E26" s="70">
        <f>Apr!H37</f>
        <v>0</v>
      </c>
      <c r="F26" s="70">
        <f>Apr!I37</f>
        <v>0</v>
      </c>
      <c r="G26" s="71">
        <f>Apr!J37</f>
        <v>0</v>
      </c>
      <c r="H26" s="72">
        <f>Apr!K37</f>
        <v>0</v>
      </c>
      <c r="I26" s="162">
        <f t="shared" si="0"/>
        <v>0</v>
      </c>
      <c r="L26" s="48">
        <v>48976</v>
      </c>
      <c r="M26" s="194" t="s">
        <v>80</v>
      </c>
      <c r="N26" s="193"/>
    </row>
    <row r="27" spans="1:14" s="7" customFormat="1" ht="17.25" customHeight="1">
      <c r="A27" s="99" t="s">
        <v>81</v>
      </c>
      <c r="B27" s="159">
        <f>Mai!E37</f>
        <v>0</v>
      </c>
      <c r="C27" s="103">
        <f>Mai!F37</f>
        <v>0</v>
      </c>
      <c r="D27" s="69">
        <f>Mai!G37</f>
        <v>0</v>
      </c>
      <c r="E27" s="70">
        <f>Mai!H37</f>
        <v>0</v>
      </c>
      <c r="F27" s="70">
        <f>Mai!I37</f>
        <v>0</v>
      </c>
      <c r="G27" s="71">
        <f>Mai!J37</f>
        <v>0</v>
      </c>
      <c r="H27" s="72">
        <f>Mai!K37</f>
        <v>0</v>
      </c>
      <c r="I27" s="163">
        <f t="shared" si="0"/>
        <v>0</v>
      </c>
      <c r="L27" s="48">
        <v>49341</v>
      </c>
      <c r="M27" s="194" t="s">
        <v>82</v>
      </c>
      <c r="N27" s="193"/>
    </row>
    <row r="28" spans="1:14" s="7" customFormat="1" ht="17.25" customHeight="1">
      <c r="A28" s="99" t="s">
        <v>83</v>
      </c>
      <c r="B28" s="159">
        <f>Jun!E37</f>
        <v>0</v>
      </c>
      <c r="C28" s="103">
        <f>Jun!F37</f>
        <v>0</v>
      </c>
      <c r="D28" s="69">
        <f>Jun!G37</f>
        <v>0</v>
      </c>
      <c r="E28" s="70">
        <f>Jun!H37</f>
        <v>0</v>
      </c>
      <c r="F28" s="70">
        <f>Jun!I37</f>
        <v>0</v>
      </c>
      <c r="G28" s="71">
        <f>Jun!J37</f>
        <v>0</v>
      </c>
      <c r="H28" s="72">
        <f>Jun!K37</f>
        <v>0</v>
      </c>
      <c r="I28" s="163">
        <f t="shared" si="0"/>
        <v>0</v>
      </c>
      <c r="L28" s="48">
        <v>49706</v>
      </c>
      <c r="M28" s="194" t="s">
        <v>84</v>
      </c>
      <c r="N28" s="193"/>
    </row>
    <row r="29" spans="1:14" s="7" customFormat="1" ht="17.25" customHeight="1">
      <c r="A29" s="164" t="s">
        <v>85</v>
      </c>
      <c r="B29" s="165">
        <f>Jul!E37</f>
        <v>0</v>
      </c>
      <c r="C29" s="166">
        <f>Jul!F37</f>
        <v>0</v>
      </c>
      <c r="D29" s="167">
        <f>Jul!G37</f>
        <v>0</v>
      </c>
      <c r="E29" s="168">
        <f>Jul!H37</f>
        <v>0</v>
      </c>
      <c r="F29" s="168">
        <f>Jul!I37</f>
        <v>0</v>
      </c>
      <c r="G29" s="169">
        <f>Jul!J37</f>
        <v>0</v>
      </c>
      <c r="H29" s="170">
        <f>Jul!K37</f>
        <v>0</v>
      </c>
      <c r="I29" s="171">
        <f t="shared" si="0"/>
        <v>0</v>
      </c>
      <c r="L29" s="48">
        <v>50072</v>
      </c>
      <c r="M29" s="194" t="s">
        <v>86</v>
      </c>
      <c r="N29" s="193"/>
    </row>
    <row r="30" spans="1:14" s="7" customFormat="1" ht="22.5" customHeight="1" thickBot="1">
      <c r="A30" s="172" t="s">
        <v>87</v>
      </c>
      <c r="B30" s="173">
        <f>SUM(B24:B29)</f>
        <v>0</v>
      </c>
      <c r="C30" s="174">
        <f t="shared" ref="C30:H30" si="1">SUM(C24:C29)</f>
        <v>0</v>
      </c>
      <c r="D30" s="175">
        <f t="shared" si="1"/>
        <v>0</v>
      </c>
      <c r="E30" s="176">
        <f t="shared" si="1"/>
        <v>0</v>
      </c>
      <c r="F30" s="176">
        <f t="shared" si="1"/>
        <v>0</v>
      </c>
      <c r="G30" s="177">
        <f t="shared" si="1"/>
        <v>0</v>
      </c>
      <c r="H30" s="178">
        <f t="shared" si="1"/>
        <v>0</v>
      </c>
      <c r="I30" s="179">
        <f t="shared" si="0"/>
        <v>0</v>
      </c>
      <c r="L30" s="48">
        <v>50437</v>
      </c>
      <c r="M30" s="194" t="s">
        <v>88</v>
      </c>
      <c r="N30" s="193"/>
    </row>
    <row r="31" spans="1:14" ht="17.25" customHeight="1" thickTop="1">
      <c r="G31" s="3"/>
      <c r="I31" s="91"/>
      <c r="L31" s="48">
        <v>50802</v>
      </c>
      <c r="M31" s="194" t="s">
        <v>89</v>
      </c>
    </row>
    <row r="32" spans="1:14" ht="9.75" customHeight="1">
      <c r="D32" s="11"/>
      <c r="E32" s="203"/>
      <c r="G32" s="3"/>
      <c r="H32" s="12"/>
      <c r="L32" s="48">
        <v>51167</v>
      </c>
      <c r="M32" s="194" t="s">
        <v>90</v>
      </c>
    </row>
    <row r="33" spans="4:13" ht="9.75" customHeight="1">
      <c r="D33" s="11"/>
      <c r="E33" s="203"/>
      <c r="G33" s="3"/>
      <c r="M33" s="194"/>
    </row>
    <row r="34" spans="4:13" ht="9.75" customHeight="1">
      <c r="D34" s="11"/>
      <c r="E34" s="203"/>
      <c r="G34" s="3"/>
    </row>
    <row r="35" spans="4:13" ht="9.75" customHeight="1">
      <c r="D35" s="11"/>
      <c r="E35" s="203"/>
      <c r="G35" s="3"/>
    </row>
    <row r="36" spans="4:13">
      <c r="G36" s="3"/>
    </row>
    <row r="37" spans="4:13">
      <c r="G37" s="3"/>
    </row>
    <row r="38" spans="4:13">
      <c r="G38" s="3"/>
    </row>
    <row r="39" spans="4:13">
      <c r="G39" s="3"/>
    </row>
    <row r="40" spans="4:13">
      <c r="G40" s="3"/>
    </row>
    <row r="41" spans="4:13">
      <c r="G41" s="3"/>
    </row>
    <row r="42" spans="4:13">
      <c r="G42" s="3"/>
    </row>
    <row r="43" spans="4:13">
      <c r="G43" s="3"/>
    </row>
    <row r="44" spans="4:13">
      <c r="G44" s="3"/>
    </row>
    <row r="45" spans="4:13">
      <c r="G45" s="3"/>
    </row>
    <row r="46" spans="4:13">
      <c r="G46" s="3"/>
    </row>
    <row r="47" spans="4:13">
      <c r="G47" s="3"/>
    </row>
    <row r="48" spans="4:13">
      <c r="G48" s="3"/>
    </row>
    <row r="49" spans="7:7">
      <c r="G49" s="3"/>
    </row>
    <row r="50" spans="7:7">
      <c r="G50" s="3"/>
    </row>
    <row r="51" spans="7:7">
      <c r="G51" s="3"/>
    </row>
    <row r="52" spans="7:7">
      <c r="G52" s="3"/>
    </row>
    <row r="53" spans="7:7">
      <c r="G53" s="3"/>
    </row>
    <row r="54" spans="7:7">
      <c r="G54" s="3"/>
    </row>
    <row r="55" spans="7:7">
      <c r="G55" s="3"/>
    </row>
    <row r="56" spans="7:7">
      <c r="G56" s="3"/>
    </row>
    <row r="57" spans="7:7">
      <c r="G57" s="3"/>
    </row>
    <row r="58" spans="7:7">
      <c r="G58" s="3"/>
    </row>
    <row r="59" spans="7:7">
      <c r="G59" s="3"/>
    </row>
    <row r="60" spans="7:7">
      <c r="G60" s="3"/>
    </row>
    <row r="61" spans="7:7">
      <c r="G61" s="3"/>
    </row>
    <row r="62" spans="7:7">
      <c r="G62" s="3"/>
    </row>
    <row r="63" spans="7:7">
      <c r="G63" s="3"/>
    </row>
    <row r="64" spans="7:7">
      <c r="G64" s="3"/>
    </row>
    <row r="65" spans="7:7">
      <c r="G65" s="3"/>
    </row>
    <row r="66" spans="7:7">
      <c r="G66" s="3"/>
    </row>
    <row r="67" spans="7:7">
      <c r="G67" s="3"/>
    </row>
    <row r="68" spans="7:7">
      <c r="G68" s="3"/>
    </row>
    <row r="69" spans="7:7">
      <c r="G69" s="3"/>
    </row>
    <row r="70" spans="7:7">
      <c r="G70" s="3"/>
    </row>
    <row r="71" spans="7:7">
      <c r="G71" s="3"/>
    </row>
    <row r="72" spans="7:7">
      <c r="G72" s="3"/>
    </row>
    <row r="73" spans="7:7">
      <c r="G73" s="3"/>
    </row>
    <row r="74" spans="7:7">
      <c r="G74" s="3"/>
    </row>
    <row r="75" spans="7:7">
      <c r="G75" s="3"/>
    </row>
    <row r="76" spans="7:7">
      <c r="G76" s="3"/>
    </row>
    <row r="77" spans="7:7">
      <c r="G77" s="3"/>
    </row>
    <row r="78" spans="7:7">
      <c r="G78" s="3"/>
    </row>
    <row r="79" spans="7:7">
      <c r="G79" s="3"/>
    </row>
    <row r="80" spans="7:7">
      <c r="G80" s="3"/>
    </row>
    <row r="81" spans="7:7">
      <c r="G81" s="3"/>
    </row>
    <row r="82" spans="7:7">
      <c r="G82" s="3"/>
    </row>
    <row r="83" spans="7:7">
      <c r="G83" s="3"/>
    </row>
    <row r="84" spans="7:7">
      <c r="G84" s="3"/>
    </row>
    <row r="85" spans="7:7">
      <c r="G85" s="3"/>
    </row>
    <row r="86" spans="7:7">
      <c r="G86" s="3"/>
    </row>
    <row r="87" spans="7:7">
      <c r="G87" s="3"/>
    </row>
    <row r="88" spans="7:7">
      <c r="G88" s="3"/>
    </row>
    <row r="89" spans="7:7">
      <c r="G89" s="3"/>
    </row>
    <row r="90" spans="7:7">
      <c r="G90" s="3"/>
    </row>
    <row r="91" spans="7:7">
      <c r="G91" s="3"/>
    </row>
    <row r="92" spans="7:7">
      <c r="G92" s="3"/>
    </row>
    <row r="93" spans="7:7">
      <c r="G93" s="3"/>
    </row>
    <row r="94" spans="7:7">
      <c r="G94" s="3"/>
    </row>
    <row r="95" spans="7:7">
      <c r="G95" s="3"/>
    </row>
    <row r="96" spans="7:7">
      <c r="G96" s="3"/>
    </row>
    <row r="97" spans="7:7">
      <c r="G97" s="3"/>
    </row>
    <row r="98" spans="7:7">
      <c r="G98" s="3"/>
    </row>
    <row r="99" spans="7:7">
      <c r="G99" s="3"/>
    </row>
    <row r="100" spans="7:7">
      <c r="G100" s="3"/>
    </row>
    <row r="101" spans="7:7">
      <c r="G101" s="3"/>
    </row>
    <row r="102" spans="7:7">
      <c r="G102" s="3"/>
    </row>
    <row r="103" spans="7:7">
      <c r="G103" s="3"/>
    </row>
    <row r="104" spans="7:7">
      <c r="G104" s="3"/>
    </row>
    <row r="105" spans="7:7">
      <c r="G105" s="3"/>
    </row>
    <row r="106" spans="7:7">
      <c r="G106" s="3"/>
    </row>
    <row r="107" spans="7:7">
      <c r="G107" s="3"/>
    </row>
    <row r="108" spans="7:7">
      <c r="G108" s="3"/>
    </row>
    <row r="109" spans="7:7">
      <c r="G109" s="3"/>
    </row>
    <row r="110" spans="7:7">
      <c r="G110" s="3"/>
    </row>
    <row r="111" spans="7:7">
      <c r="G111" s="3"/>
    </row>
    <row r="112" spans="7:7">
      <c r="G112" s="3"/>
    </row>
    <row r="113" spans="7:7">
      <c r="G113" s="3"/>
    </row>
    <row r="114" spans="7:7">
      <c r="G114" s="3"/>
    </row>
    <row r="115" spans="7:7">
      <c r="G115" s="3"/>
    </row>
    <row r="116" spans="7:7">
      <c r="G116" s="3"/>
    </row>
    <row r="117" spans="7:7">
      <c r="G117" s="3"/>
    </row>
    <row r="118" spans="7:7">
      <c r="G118" s="3"/>
    </row>
    <row r="119" spans="7:7">
      <c r="G119" s="3"/>
    </row>
    <row r="120" spans="7:7">
      <c r="G120" s="3"/>
    </row>
    <row r="121" spans="7:7">
      <c r="G121" s="3"/>
    </row>
    <row r="122" spans="7:7">
      <c r="G122" s="3"/>
    </row>
    <row r="123" spans="7:7">
      <c r="G123" s="3"/>
    </row>
    <row r="124" spans="7:7">
      <c r="G124" s="3"/>
    </row>
    <row r="125" spans="7:7">
      <c r="G125" s="3"/>
    </row>
    <row r="126" spans="7:7">
      <c r="G126" s="3"/>
    </row>
    <row r="127" spans="7:7">
      <c r="G127" s="3"/>
    </row>
    <row r="128" spans="7:7">
      <c r="G128" s="3"/>
    </row>
    <row r="129" spans="7:7">
      <c r="G129" s="3"/>
    </row>
    <row r="130" spans="7:7">
      <c r="G130" s="3"/>
    </row>
    <row r="131" spans="7:7">
      <c r="G131" s="3"/>
    </row>
    <row r="132" spans="7:7">
      <c r="G132" s="3"/>
    </row>
    <row r="133" spans="7:7">
      <c r="G133" s="3"/>
    </row>
    <row r="134" spans="7:7">
      <c r="G134" s="3"/>
    </row>
    <row r="135" spans="7:7">
      <c r="G135" s="3"/>
    </row>
    <row r="136" spans="7:7">
      <c r="G136" s="3"/>
    </row>
    <row r="137" spans="7:7">
      <c r="G137" s="3"/>
    </row>
    <row r="138" spans="7:7">
      <c r="G138" s="3"/>
    </row>
    <row r="139" spans="7:7">
      <c r="G139" s="3"/>
    </row>
    <row r="140" spans="7:7">
      <c r="G140" s="3"/>
    </row>
    <row r="141" spans="7:7">
      <c r="G141" s="3"/>
    </row>
    <row r="142" spans="7:7">
      <c r="G142" s="3"/>
    </row>
    <row r="143" spans="7:7">
      <c r="G143" s="3"/>
    </row>
    <row r="144" spans="7:7">
      <c r="G144" s="3"/>
    </row>
    <row r="145" spans="7:7">
      <c r="G145" s="3"/>
    </row>
    <row r="146" spans="7:7">
      <c r="G146" s="3"/>
    </row>
    <row r="147" spans="7:7">
      <c r="G147" s="3"/>
    </row>
    <row r="148" spans="7:7">
      <c r="G148" s="3"/>
    </row>
    <row r="149" spans="7:7">
      <c r="G149" s="3"/>
    </row>
    <row r="150" spans="7:7">
      <c r="G150" s="3"/>
    </row>
    <row r="151" spans="7:7">
      <c r="G151" s="3"/>
    </row>
    <row r="152" spans="7:7">
      <c r="G152" s="3"/>
    </row>
    <row r="153" spans="7:7">
      <c r="G153" s="3"/>
    </row>
    <row r="154" spans="7:7">
      <c r="G154" s="3"/>
    </row>
    <row r="155" spans="7:7">
      <c r="G155" s="3"/>
    </row>
    <row r="156" spans="7:7">
      <c r="G156" s="3"/>
    </row>
    <row r="157" spans="7:7">
      <c r="G157" s="3"/>
    </row>
    <row r="158" spans="7:7">
      <c r="G158" s="3"/>
    </row>
    <row r="159" spans="7:7">
      <c r="G159" s="3"/>
    </row>
    <row r="160" spans="7:7">
      <c r="G160" s="3"/>
    </row>
    <row r="161" spans="7:7">
      <c r="G161" s="3"/>
    </row>
    <row r="162" spans="7:7">
      <c r="G162" s="3"/>
    </row>
    <row r="163" spans="7:7">
      <c r="G163" s="3"/>
    </row>
    <row r="164" spans="7:7">
      <c r="G164" s="3"/>
    </row>
    <row r="165" spans="7:7">
      <c r="G165" s="3"/>
    </row>
    <row r="166" spans="7:7">
      <c r="G166" s="3"/>
    </row>
    <row r="167" spans="7:7">
      <c r="G167" s="3"/>
    </row>
    <row r="168" spans="7:7">
      <c r="G168" s="3"/>
    </row>
    <row r="169" spans="7:7">
      <c r="G169" s="3"/>
    </row>
    <row r="170" spans="7:7">
      <c r="G170" s="3"/>
    </row>
    <row r="171" spans="7:7">
      <c r="G171" s="3"/>
    </row>
    <row r="172" spans="7:7">
      <c r="G172" s="3"/>
    </row>
    <row r="173" spans="7:7">
      <c r="G173" s="3"/>
    </row>
    <row r="174" spans="7:7">
      <c r="G174" s="3"/>
    </row>
    <row r="175" spans="7:7">
      <c r="G175" s="3"/>
    </row>
    <row r="176" spans="7:7">
      <c r="G176" s="3"/>
    </row>
    <row r="177" spans="7:7">
      <c r="G177" s="3"/>
    </row>
    <row r="178" spans="7:7">
      <c r="G178" s="3"/>
    </row>
    <row r="179" spans="7:7">
      <c r="G179" s="3"/>
    </row>
    <row r="180" spans="7:7">
      <c r="G180" s="3"/>
    </row>
    <row r="181" spans="7:7">
      <c r="G181" s="3"/>
    </row>
    <row r="182" spans="7:7">
      <c r="G182" s="3"/>
    </row>
    <row r="183" spans="7:7">
      <c r="G183" s="3"/>
    </row>
    <row r="184" spans="7:7">
      <c r="G184" s="3"/>
    </row>
    <row r="185" spans="7:7">
      <c r="G185" s="3"/>
    </row>
    <row r="186" spans="7:7">
      <c r="G186" s="3"/>
    </row>
    <row r="187" spans="7:7">
      <c r="G187" s="3"/>
    </row>
    <row r="188" spans="7:7">
      <c r="G188" s="3"/>
    </row>
    <row r="189" spans="7:7">
      <c r="G189" s="3"/>
    </row>
    <row r="190" spans="7:7">
      <c r="G190" s="3"/>
    </row>
    <row r="191" spans="7:7">
      <c r="G191" s="3"/>
    </row>
    <row r="192" spans="7:7">
      <c r="G192" s="3"/>
    </row>
    <row r="193" spans="7:7">
      <c r="G193" s="3"/>
    </row>
    <row r="194" spans="7:7">
      <c r="G194" s="3"/>
    </row>
    <row r="195" spans="7:7">
      <c r="G195" s="3"/>
    </row>
    <row r="196" spans="7:7">
      <c r="G196" s="3"/>
    </row>
    <row r="197" spans="7:7">
      <c r="G197" s="3"/>
    </row>
    <row r="198" spans="7:7">
      <c r="G198" s="3"/>
    </row>
    <row r="199" spans="7:7">
      <c r="G199" s="3"/>
    </row>
    <row r="200" spans="7:7">
      <c r="G200" s="3"/>
    </row>
    <row r="201" spans="7:7">
      <c r="G201" s="3"/>
    </row>
    <row r="202" spans="7:7">
      <c r="G202" s="3"/>
    </row>
    <row r="203" spans="7:7">
      <c r="G203" s="3"/>
    </row>
    <row r="204" spans="7:7">
      <c r="G204" s="3"/>
    </row>
    <row r="205" spans="7:7">
      <c r="G205" s="3"/>
    </row>
    <row r="206" spans="7:7">
      <c r="G206" s="3"/>
    </row>
    <row r="207" spans="7:7">
      <c r="G207" s="3"/>
    </row>
    <row r="208" spans="7:7">
      <c r="G208" s="3"/>
    </row>
    <row r="209" spans="7:7">
      <c r="G209" s="3"/>
    </row>
    <row r="210" spans="7:7">
      <c r="G210" s="3"/>
    </row>
    <row r="211" spans="7:7">
      <c r="G211" s="3"/>
    </row>
    <row r="212" spans="7:7">
      <c r="G212" s="3"/>
    </row>
    <row r="213" spans="7:7">
      <c r="G213" s="3"/>
    </row>
    <row r="214" spans="7:7">
      <c r="G214" s="3"/>
    </row>
    <row r="215" spans="7:7">
      <c r="G215" s="3"/>
    </row>
    <row r="216" spans="7:7">
      <c r="G216" s="3"/>
    </row>
    <row r="217" spans="7:7">
      <c r="G217" s="3"/>
    </row>
    <row r="218" spans="7:7">
      <c r="G218" s="3"/>
    </row>
    <row r="219" spans="7:7">
      <c r="G219" s="3"/>
    </row>
    <row r="220" spans="7:7">
      <c r="G220" s="3"/>
    </row>
    <row r="221" spans="7:7">
      <c r="G221" s="3"/>
    </row>
    <row r="222" spans="7:7">
      <c r="G222" s="3"/>
    </row>
    <row r="223" spans="7:7">
      <c r="G223" s="3"/>
    </row>
    <row r="224" spans="7:7">
      <c r="G224" s="3"/>
    </row>
    <row r="225" spans="7:7">
      <c r="G225" s="3"/>
    </row>
    <row r="226" spans="7:7">
      <c r="G226" s="3"/>
    </row>
    <row r="227" spans="7:7">
      <c r="G227" s="3"/>
    </row>
    <row r="228" spans="7:7">
      <c r="G228" s="3"/>
    </row>
    <row r="229" spans="7:7">
      <c r="G229" s="3"/>
    </row>
    <row r="230" spans="7:7">
      <c r="G230" s="3"/>
    </row>
    <row r="231" spans="7:7">
      <c r="G231" s="3"/>
    </row>
    <row r="232" spans="7:7">
      <c r="G232" s="3"/>
    </row>
    <row r="233" spans="7:7">
      <c r="G233" s="3"/>
    </row>
    <row r="234" spans="7:7">
      <c r="G234" s="3"/>
    </row>
    <row r="235" spans="7:7">
      <c r="G235" s="3"/>
    </row>
    <row r="236" spans="7:7">
      <c r="G236" s="3"/>
    </row>
    <row r="237" spans="7:7">
      <c r="G237" s="3"/>
    </row>
    <row r="238" spans="7:7">
      <c r="G238" s="3"/>
    </row>
    <row r="239" spans="7:7">
      <c r="G239" s="3"/>
    </row>
    <row r="240" spans="7:7">
      <c r="G240" s="3"/>
    </row>
    <row r="241" spans="7:7">
      <c r="G241" s="3"/>
    </row>
    <row r="242" spans="7:7">
      <c r="G242" s="3"/>
    </row>
    <row r="243" spans="7:7">
      <c r="G243" s="3"/>
    </row>
    <row r="244" spans="7:7">
      <c r="G244" s="3"/>
    </row>
    <row r="245" spans="7:7">
      <c r="G245" s="3"/>
    </row>
    <row r="246" spans="7:7">
      <c r="G246" s="3"/>
    </row>
    <row r="247" spans="7:7">
      <c r="G247" s="3"/>
    </row>
    <row r="248" spans="7:7">
      <c r="G248" s="3"/>
    </row>
    <row r="249" spans="7:7">
      <c r="G249" s="3"/>
    </row>
    <row r="250" spans="7:7">
      <c r="G250" s="3"/>
    </row>
    <row r="251" spans="7:7">
      <c r="G251" s="3"/>
    </row>
    <row r="252" spans="7:7">
      <c r="G252" s="3"/>
    </row>
    <row r="253" spans="7:7">
      <c r="G253" s="3"/>
    </row>
    <row r="254" spans="7:7">
      <c r="G254" s="3"/>
    </row>
    <row r="255" spans="7:7">
      <c r="G255" s="3"/>
    </row>
    <row r="256" spans="7:7">
      <c r="G256" s="3"/>
    </row>
    <row r="257" spans="7:7">
      <c r="G257" s="3"/>
    </row>
    <row r="258" spans="7:7">
      <c r="G258" s="3"/>
    </row>
    <row r="259" spans="7:7">
      <c r="G259" s="3"/>
    </row>
    <row r="260" spans="7:7">
      <c r="G260" s="3"/>
    </row>
    <row r="261" spans="7:7">
      <c r="G261" s="3"/>
    </row>
    <row r="262" spans="7:7">
      <c r="G262" s="3"/>
    </row>
    <row r="263" spans="7:7">
      <c r="G263" s="3"/>
    </row>
    <row r="264" spans="7:7">
      <c r="G264" s="3"/>
    </row>
    <row r="265" spans="7:7">
      <c r="G265" s="3"/>
    </row>
    <row r="266" spans="7:7">
      <c r="G266" s="3"/>
    </row>
    <row r="267" spans="7:7">
      <c r="G267" s="3"/>
    </row>
    <row r="268" spans="7:7">
      <c r="G268" s="3"/>
    </row>
    <row r="269" spans="7:7">
      <c r="G269" s="3"/>
    </row>
    <row r="270" spans="7:7">
      <c r="G270" s="3"/>
    </row>
    <row r="271" spans="7:7">
      <c r="G271" s="3"/>
    </row>
    <row r="272" spans="7:7">
      <c r="G272" s="3"/>
    </row>
    <row r="273" spans="7:7">
      <c r="G273" s="3"/>
    </row>
    <row r="274" spans="7:7">
      <c r="G274" s="3"/>
    </row>
    <row r="275" spans="7:7">
      <c r="G275" s="3"/>
    </row>
    <row r="276" spans="7:7">
      <c r="G276" s="3"/>
    </row>
    <row r="277" spans="7:7">
      <c r="G277" s="3"/>
    </row>
    <row r="278" spans="7:7">
      <c r="G278" s="3"/>
    </row>
    <row r="279" spans="7:7">
      <c r="G279" s="3"/>
    </row>
    <row r="280" spans="7:7">
      <c r="G280" s="3"/>
    </row>
    <row r="281" spans="7:7">
      <c r="G281" s="3"/>
    </row>
    <row r="282" spans="7:7">
      <c r="G282" s="3"/>
    </row>
    <row r="283" spans="7:7">
      <c r="G283" s="3"/>
    </row>
    <row r="284" spans="7:7">
      <c r="G284" s="3"/>
    </row>
    <row r="285" spans="7:7">
      <c r="G285" s="3"/>
    </row>
    <row r="286" spans="7:7">
      <c r="G286" s="3"/>
    </row>
    <row r="287" spans="7:7">
      <c r="G287" s="3"/>
    </row>
    <row r="288" spans="7:7">
      <c r="G288" s="3"/>
    </row>
    <row r="289" spans="7:7">
      <c r="G289" s="3"/>
    </row>
    <row r="290" spans="7:7">
      <c r="G290" s="3"/>
    </row>
    <row r="291" spans="7:7">
      <c r="G291" s="3"/>
    </row>
    <row r="292" spans="7:7">
      <c r="G292" s="3"/>
    </row>
    <row r="293" spans="7:7">
      <c r="G293" s="3"/>
    </row>
    <row r="294" spans="7:7">
      <c r="G294" s="3"/>
    </row>
    <row r="295" spans="7:7">
      <c r="G295" s="3"/>
    </row>
    <row r="296" spans="7:7">
      <c r="G296" s="3"/>
    </row>
    <row r="297" spans="7:7">
      <c r="G297" s="3"/>
    </row>
    <row r="298" spans="7:7">
      <c r="G298" s="3"/>
    </row>
    <row r="299" spans="7:7">
      <c r="G299" s="3"/>
    </row>
    <row r="300" spans="7:7">
      <c r="G300" s="3"/>
    </row>
    <row r="301" spans="7:7">
      <c r="G301" s="3"/>
    </row>
    <row r="302" spans="7:7">
      <c r="G302" s="3"/>
    </row>
    <row r="303" spans="7:7">
      <c r="G303" s="3"/>
    </row>
    <row r="304" spans="7:7">
      <c r="G304" s="3"/>
    </row>
    <row r="305" spans="7:7">
      <c r="G305" s="3"/>
    </row>
    <row r="306" spans="7:7">
      <c r="G306" s="3"/>
    </row>
    <row r="307" spans="7:7">
      <c r="G307" s="3"/>
    </row>
    <row r="308" spans="7:7">
      <c r="G308" s="3"/>
    </row>
    <row r="309" spans="7:7">
      <c r="G309" s="3"/>
    </row>
    <row r="310" spans="7:7">
      <c r="G310" s="3"/>
    </row>
    <row r="311" spans="7:7">
      <c r="G311" s="3"/>
    </row>
    <row r="312" spans="7:7">
      <c r="G312" s="3"/>
    </row>
    <row r="313" spans="7:7">
      <c r="G313" s="3"/>
    </row>
    <row r="314" spans="7:7">
      <c r="G314" s="3"/>
    </row>
    <row r="315" spans="7:7">
      <c r="G315" s="3"/>
    </row>
    <row r="316" spans="7:7">
      <c r="G316" s="3"/>
    </row>
    <row r="317" spans="7:7">
      <c r="G317" s="3"/>
    </row>
    <row r="318" spans="7:7">
      <c r="G318" s="3"/>
    </row>
    <row r="319" spans="7:7">
      <c r="G319" s="3"/>
    </row>
    <row r="320" spans="7:7">
      <c r="G320" s="3"/>
    </row>
    <row r="321" spans="7:7">
      <c r="G321" s="3"/>
    </row>
    <row r="322" spans="7:7">
      <c r="G322" s="3"/>
    </row>
    <row r="323" spans="7:7">
      <c r="G323" s="3"/>
    </row>
    <row r="324" spans="7:7">
      <c r="G324" s="3"/>
    </row>
    <row r="325" spans="7:7">
      <c r="G325" s="3"/>
    </row>
    <row r="326" spans="7:7">
      <c r="G326" s="3"/>
    </row>
    <row r="327" spans="7:7">
      <c r="G327" s="3"/>
    </row>
    <row r="328" spans="7:7">
      <c r="G328" s="3"/>
    </row>
    <row r="329" spans="7:7">
      <c r="G329" s="3"/>
    </row>
    <row r="330" spans="7:7">
      <c r="G330" s="3"/>
    </row>
    <row r="331" spans="7:7">
      <c r="G331" s="3"/>
    </row>
    <row r="332" spans="7:7">
      <c r="G332" s="3"/>
    </row>
    <row r="333" spans="7:7">
      <c r="G333" s="3"/>
    </row>
    <row r="334" spans="7:7">
      <c r="G334" s="3"/>
    </row>
    <row r="335" spans="7:7">
      <c r="G335" s="3"/>
    </row>
    <row r="336" spans="7:7">
      <c r="G336" s="3"/>
    </row>
    <row r="337" spans="7:7">
      <c r="G337" s="3"/>
    </row>
    <row r="338" spans="7:7">
      <c r="G338" s="3"/>
    </row>
    <row r="339" spans="7:7">
      <c r="G339" s="3"/>
    </row>
    <row r="340" spans="7:7">
      <c r="G340" s="3"/>
    </row>
    <row r="341" spans="7:7">
      <c r="G341" s="3"/>
    </row>
    <row r="342" spans="7:7">
      <c r="G342" s="3"/>
    </row>
    <row r="343" spans="7:7">
      <c r="G343" s="3"/>
    </row>
    <row r="344" spans="7:7">
      <c r="G344" s="3"/>
    </row>
    <row r="345" spans="7:7">
      <c r="G345" s="3"/>
    </row>
    <row r="346" spans="7:7">
      <c r="G346" s="3"/>
    </row>
    <row r="347" spans="7:7">
      <c r="G347" s="3"/>
    </row>
    <row r="348" spans="7:7">
      <c r="G348" s="3"/>
    </row>
    <row r="349" spans="7:7">
      <c r="G349" s="3"/>
    </row>
    <row r="350" spans="7:7">
      <c r="G350" s="3"/>
    </row>
    <row r="351" spans="7:7">
      <c r="G351" s="3"/>
    </row>
    <row r="352" spans="7:7">
      <c r="G352" s="3"/>
    </row>
    <row r="353" spans="7:7">
      <c r="G353" s="3"/>
    </row>
    <row r="354" spans="7:7">
      <c r="G354" s="3"/>
    </row>
    <row r="355" spans="7:7">
      <c r="G355" s="3"/>
    </row>
    <row r="356" spans="7:7">
      <c r="G356" s="3"/>
    </row>
    <row r="357" spans="7:7">
      <c r="G357" s="3"/>
    </row>
    <row r="358" spans="7:7">
      <c r="G358" s="3"/>
    </row>
    <row r="359" spans="7:7">
      <c r="G359" s="3"/>
    </row>
    <row r="360" spans="7:7">
      <c r="G360" s="3"/>
    </row>
    <row r="361" spans="7:7">
      <c r="G361" s="3"/>
    </row>
    <row r="362" spans="7:7">
      <c r="G362" s="3"/>
    </row>
    <row r="363" spans="7:7">
      <c r="G363" s="3"/>
    </row>
    <row r="364" spans="7:7">
      <c r="G364" s="3"/>
    </row>
    <row r="365" spans="7:7">
      <c r="G365" s="3"/>
    </row>
    <row r="366" spans="7:7">
      <c r="G366" s="3"/>
    </row>
    <row r="367" spans="7:7">
      <c r="G367" s="3"/>
    </row>
    <row r="368" spans="7:7">
      <c r="G368" s="3"/>
    </row>
    <row r="369" spans="7:7">
      <c r="G369" s="3"/>
    </row>
    <row r="370" spans="7:7">
      <c r="G370" s="3"/>
    </row>
    <row r="371" spans="7:7">
      <c r="G371" s="3"/>
    </row>
    <row r="372" spans="7:7">
      <c r="G372" s="3"/>
    </row>
    <row r="373" spans="7:7">
      <c r="G373" s="3"/>
    </row>
    <row r="374" spans="7:7">
      <c r="G374" s="3"/>
    </row>
    <row r="375" spans="7:7">
      <c r="G375" s="3"/>
    </row>
    <row r="376" spans="7:7">
      <c r="G376" s="3"/>
    </row>
    <row r="377" spans="7:7">
      <c r="G377" s="3"/>
    </row>
    <row r="378" spans="7:7">
      <c r="G378" s="3"/>
    </row>
    <row r="379" spans="7:7">
      <c r="G379" s="3"/>
    </row>
    <row r="380" spans="7:7">
      <c r="G380" s="3"/>
    </row>
    <row r="381" spans="7:7">
      <c r="G381" s="3"/>
    </row>
    <row r="382" spans="7:7">
      <c r="G382" s="3"/>
    </row>
    <row r="383" spans="7:7">
      <c r="G383" s="3"/>
    </row>
    <row r="384" spans="7:7">
      <c r="G384" s="3"/>
    </row>
    <row r="385" spans="7:7">
      <c r="G385" s="3"/>
    </row>
    <row r="386" spans="7:7">
      <c r="G386" s="3"/>
    </row>
    <row r="387" spans="7:7">
      <c r="G387" s="3"/>
    </row>
    <row r="388" spans="7:7">
      <c r="G388" s="3"/>
    </row>
    <row r="389" spans="7:7">
      <c r="G389" s="3"/>
    </row>
    <row r="390" spans="7:7">
      <c r="G390" s="3"/>
    </row>
    <row r="391" spans="7:7">
      <c r="G391" s="3"/>
    </row>
    <row r="392" spans="7:7">
      <c r="G392" s="3"/>
    </row>
    <row r="393" spans="7:7">
      <c r="G393" s="3"/>
    </row>
    <row r="394" spans="7:7">
      <c r="G394" s="3"/>
    </row>
    <row r="395" spans="7:7">
      <c r="G395" s="3"/>
    </row>
    <row r="396" spans="7:7">
      <c r="G396" s="3"/>
    </row>
    <row r="397" spans="7:7">
      <c r="G397" s="3"/>
    </row>
    <row r="398" spans="7:7">
      <c r="G398" s="3"/>
    </row>
    <row r="399" spans="7:7">
      <c r="G399" s="3"/>
    </row>
    <row r="400" spans="7:7">
      <c r="G400" s="3"/>
    </row>
    <row r="401" spans="7:7">
      <c r="G401" s="3"/>
    </row>
    <row r="402" spans="7:7">
      <c r="G402" s="3"/>
    </row>
    <row r="403" spans="7:7">
      <c r="G403" s="3"/>
    </row>
    <row r="404" spans="7:7">
      <c r="G404" s="3"/>
    </row>
    <row r="405" spans="7:7">
      <c r="G405" s="3"/>
    </row>
    <row r="406" spans="7:7">
      <c r="G406" s="3"/>
    </row>
    <row r="407" spans="7:7">
      <c r="G407" s="3"/>
    </row>
    <row r="408" spans="7:7">
      <c r="G408" s="3"/>
    </row>
    <row r="409" spans="7:7">
      <c r="G409" s="3"/>
    </row>
    <row r="410" spans="7:7">
      <c r="G410" s="3"/>
    </row>
    <row r="411" spans="7:7">
      <c r="G411" s="3"/>
    </row>
    <row r="412" spans="7:7">
      <c r="G412" s="3"/>
    </row>
    <row r="413" spans="7:7">
      <c r="G413" s="3"/>
    </row>
    <row r="414" spans="7:7">
      <c r="G414" s="3"/>
    </row>
    <row r="415" spans="7:7">
      <c r="G415" s="3"/>
    </row>
    <row r="416" spans="7:7">
      <c r="G416" s="3"/>
    </row>
    <row r="417" spans="7:7">
      <c r="G417" s="3"/>
    </row>
    <row r="418" spans="7:7">
      <c r="G418" s="3"/>
    </row>
    <row r="419" spans="7:7">
      <c r="G419" s="3"/>
    </row>
    <row r="420" spans="7:7">
      <c r="G420" s="3"/>
    </row>
    <row r="421" spans="7:7">
      <c r="G421" s="3"/>
    </row>
    <row r="422" spans="7:7">
      <c r="G422" s="3"/>
    </row>
    <row r="423" spans="7:7">
      <c r="G423" s="3"/>
    </row>
    <row r="424" spans="7:7">
      <c r="G424" s="3"/>
    </row>
    <row r="425" spans="7:7">
      <c r="G425" s="3"/>
    </row>
    <row r="426" spans="7:7">
      <c r="G426" s="3"/>
    </row>
    <row r="427" spans="7:7">
      <c r="G427" s="3"/>
    </row>
    <row r="428" spans="7:7">
      <c r="G428" s="3"/>
    </row>
    <row r="429" spans="7:7">
      <c r="G429" s="3"/>
    </row>
    <row r="430" spans="7:7">
      <c r="G430" s="3"/>
    </row>
    <row r="431" spans="7:7">
      <c r="G431" s="3"/>
    </row>
    <row r="432" spans="7:7">
      <c r="G432" s="3"/>
    </row>
    <row r="433" spans="7:7">
      <c r="G433" s="3"/>
    </row>
    <row r="434" spans="7:7">
      <c r="G434" s="3"/>
    </row>
    <row r="435" spans="7:7">
      <c r="G435" s="3"/>
    </row>
    <row r="436" spans="7:7">
      <c r="G436" s="3"/>
    </row>
    <row r="437" spans="7:7">
      <c r="G437" s="3"/>
    </row>
    <row r="438" spans="7:7">
      <c r="G438" s="3"/>
    </row>
    <row r="439" spans="7:7">
      <c r="G439" s="3"/>
    </row>
    <row r="440" spans="7:7">
      <c r="G440" s="3"/>
    </row>
    <row r="441" spans="7:7">
      <c r="G441" s="3"/>
    </row>
    <row r="442" spans="7:7">
      <c r="G442" s="3"/>
    </row>
    <row r="443" spans="7:7">
      <c r="G443" s="3"/>
    </row>
    <row r="444" spans="7:7">
      <c r="G444" s="3"/>
    </row>
    <row r="445" spans="7:7">
      <c r="G445" s="3"/>
    </row>
    <row r="446" spans="7:7">
      <c r="G446" s="3"/>
    </row>
    <row r="447" spans="7:7">
      <c r="G447" s="3"/>
    </row>
    <row r="448" spans="7:7">
      <c r="G448" s="3"/>
    </row>
    <row r="449" spans="7:7">
      <c r="G449" s="3"/>
    </row>
    <row r="450" spans="7:7">
      <c r="G450" s="3"/>
    </row>
    <row r="451" spans="7:7">
      <c r="G451" s="3"/>
    </row>
    <row r="452" spans="7:7">
      <c r="G452" s="3"/>
    </row>
    <row r="453" spans="7:7">
      <c r="G453" s="3"/>
    </row>
    <row r="454" spans="7:7">
      <c r="G454" s="3"/>
    </row>
    <row r="455" spans="7:7">
      <c r="G455" s="3"/>
    </row>
    <row r="456" spans="7:7">
      <c r="G456" s="3"/>
    </row>
    <row r="457" spans="7:7">
      <c r="G457" s="3"/>
    </row>
    <row r="458" spans="7:7">
      <c r="G458" s="3"/>
    </row>
    <row r="459" spans="7:7">
      <c r="G459" s="3"/>
    </row>
    <row r="460" spans="7:7">
      <c r="G460" s="3"/>
    </row>
    <row r="461" spans="7:7">
      <c r="G461" s="3"/>
    </row>
    <row r="462" spans="7:7">
      <c r="G462" s="3"/>
    </row>
    <row r="463" spans="7:7">
      <c r="G463" s="3"/>
    </row>
    <row r="464" spans="7:7">
      <c r="G464" s="3"/>
    </row>
    <row r="465" spans="7:7">
      <c r="G465" s="3"/>
    </row>
    <row r="466" spans="7:7">
      <c r="G466" s="3"/>
    </row>
    <row r="467" spans="7:7">
      <c r="G467" s="3"/>
    </row>
    <row r="468" spans="7:7">
      <c r="G468" s="3"/>
    </row>
    <row r="469" spans="7:7">
      <c r="G469" s="3"/>
    </row>
    <row r="470" spans="7:7">
      <c r="G470" s="3"/>
    </row>
    <row r="471" spans="7:7">
      <c r="G471" s="3"/>
    </row>
    <row r="472" spans="7:7">
      <c r="G472" s="3"/>
    </row>
    <row r="473" spans="7:7">
      <c r="G473" s="3"/>
    </row>
    <row r="474" spans="7:7">
      <c r="G474" s="3"/>
    </row>
    <row r="475" spans="7:7">
      <c r="G475" s="3"/>
    </row>
    <row r="476" spans="7:7">
      <c r="G476" s="3"/>
    </row>
    <row r="477" spans="7:7">
      <c r="G477" s="3"/>
    </row>
    <row r="478" spans="7:7">
      <c r="G478" s="3"/>
    </row>
    <row r="479" spans="7:7">
      <c r="G479" s="3"/>
    </row>
    <row r="480" spans="7:7">
      <c r="G480" s="3"/>
    </row>
    <row r="481" spans="7:7">
      <c r="G481" s="3"/>
    </row>
    <row r="482" spans="7:7">
      <c r="G482" s="3"/>
    </row>
    <row r="483" spans="7:7">
      <c r="G483" s="3"/>
    </row>
    <row r="484" spans="7:7">
      <c r="G484" s="3"/>
    </row>
    <row r="485" spans="7:7">
      <c r="G485" s="3"/>
    </row>
    <row r="486" spans="7:7">
      <c r="G486" s="3"/>
    </row>
    <row r="487" spans="7:7">
      <c r="G487" s="3"/>
    </row>
    <row r="488" spans="7:7">
      <c r="G488" s="3"/>
    </row>
    <row r="489" spans="7:7">
      <c r="G489" s="3"/>
    </row>
    <row r="490" spans="7:7">
      <c r="G490" s="3"/>
    </row>
    <row r="491" spans="7:7">
      <c r="G491" s="3"/>
    </row>
    <row r="492" spans="7:7">
      <c r="G492" s="3"/>
    </row>
    <row r="493" spans="7:7">
      <c r="G493" s="3"/>
    </row>
    <row r="494" spans="7:7">
      <c r="G494" s="3"/>
    </row>
    <row r="495" spans="7:7">
      <c r="G495" s="3"/>
    </row>
    <row r="496" spans="7:7">
      <c r="G496" s="3"/>
    </row>
    <row r="497" spans="7:7">
      <c r="G497" s="3"/>
    </row>
    <row r="498" spans="7:7">
      <c r="G498" s="3"/>
    </row>
    <row r="499" spans="7:7">
      <c r="G499" s="3"/>
    </row>
    <row r="500" spans="7:7">
      <c r="G500" s="3"/>
    </row>
    <row r="501" spans="7:7">
      <c r="G501" s="3"/>
    </row>
    <row r="502" spans="7:7">
      <c r="G502" s="3"/>
    </row>
    <row r="503" spans="7:7">
      <c r="G503" s="3"/>
    </row>
    <row r="504" spans="7:7">
      <c r="G504" s="3"/>
    </row>
    <row r="505" spans="7:7">
      <c r="G505" s="3"/>
    </row>
    <row r="506" spans="7:7">
      <c r="G506" s="3"/>
    </row>
    <row r="507" spans="7:7">
      <c r="G507" s="3"/>
    </row>
    <row r="508" spans="7:7">
      <c r="G508" s="3"/>
    </row>
    <row r="509" spans="7:7">
      <c r="G509" s="3"/>
    </row>
    <row r="510" spans="7:7">
      <c r="G510" s="3"/>
    </row>
    <row r="511" spans="7:7">
      <c r="G511" s="3"/>
    </row>
    <row r="512" spans="7:7">
      <c r="G512" s="3"/>
    </row>
    <row r="513" spans="7:7">
      <c r="G513" s="3"/>
    </row>
    <row r="514" spans="7:7">
      <c r="G514" s="3"/>
    </row>
    <row r="515" spans="7:7">
      <c r="G515" s="3"/>
    </row>
    <row r="516" spans="7:7">
      <c r="G516" s="3"/>
    </row>
    <row r="517" spans="7:7">
      <c r="G517" s="3"/>
    </row>
    <row r="518" spans="7:7">
      <c r="G518" s="3"/>
    </row>
    <row r="519" spans="7:7">
      <c r="G519" s="3"/>
    </row>
    <row r="520" spans="7:7">
      <c r="G520" s="3"/>
    </row>
    <row r="521" spans="7:7">
      <c r="G521" s="3"/>
    </row>
    <row r="522" spans="7:7">
      <c r="G522" s="3"/>
    </row>
    <row r="523" spans="7:7">
      <c r="G523" s="3"/>
    </row>
    <row r="524" spans="7:7">
      <c r="G524" s="3"/>
    </row>
    <row r="525" spans="7:7">
      <c r="G525" s="3"/>
    </row>
    <row r="526" spans="7:7">
      <c r="G526" s="3"/>
    </row>
    <row r="527" spans="7:7">
      <c r="G527" s="3"/>
    </row>
    <row r="528" spans="7:7">
      <c r="G528" s="3"/>
    </row>
    <row r="529" spans="7:7">
      <c r="G529" s="3"/>
    </row>
    <row r="530" spans="7:7">
      <c r="G530" s="3"/>
    </row>
    <row r="531" spans="7:7">
      <c r="G531" s="3"/>
    </row>
    <row r="532" spans="7:7">
      <c r="G532" s="3"/>
    </row>
    <row r="533" spans="7:7">
      <c r="G533" s="3"/>
    </row>
    <row r="534" spans="7:7">
      <c r="G534" s="3"/>
    </row>
    <row r="535" spans="7:7">
      <c r="G535" s="3"/>
    </row>
    <row r="536" spans="7:7">
      <c r="G536" s="3"/>
    </row>
    <row r="537" spans="7:7">
      <c r="G537" s="3"/>
    </row>
    <row r="538" spans="7:7">
      <c r="G538" s="3"/>
    </row>
    <row r="539" spans="7:7">
      <c r="G539" s="3"/>
    </row>
    <row r="540" spans="7:7">
      <c r="G540" s="3"/>
    </row>
    <row r="541" spans="7:7">
      <c r="G541" s="3"/>
    </row>
    <row r="542" spans="7:7">
      <c r="G542" s="3"/>
    </row>
    <row r="543" spans="7:7">
      <c r="G543" s="3"/>
    </row>
    <row r="544" spans="7:7">
      <c r="G544" s="3"/>
    </row>
    <row r="545" spans="7:7">
      <c r="G545" s="3"/>
    </row>
    <row r="546" spans="7:7">
      <c r="G546" s="3"/>
    </row>
    <row r="547" spans="7:7">
      <c r="G547" s="3"/>
    </row>
    <row r="548" spans="7:7">
      <c r="G548" s="3"/>
    </row>
    <row r="549" spans="7:7">
      <c r="G549" s="3"/>
    </row>
    <row r="550" spans="7:7">
      <c r="G550" s="3"/>
    </row>
    <row r="551" spans="7:7">
      <c r="G551" s="3"/>
    </row>
    <row r="552" spans="7:7">
      <c r="G552" s="3"/>
    </row>
    <row r="553" spans="7:7">
      <c r="G553" s="3"/>
    </row>
    <row r="554" spans="7:7">
      <c r="G554" s="3"/>
    </row>
    <row r="555" spans="7:7">
      <c r="G555" s="3"/>
    </row>
    <row r="556" spans="7:7">
      <c r="G556" s="3"/>
    </row>
    <row r="557" spans="7:7">
      <c r="G557" s="3"/>
    </row>
    <row r="558" spans="7:7">
      <c r="G558" s="3"/>
    </row>
    <row r="559" spans="7:7">
      <c r="G559" s="3"/>
    </row>
    <row r="560" spans="7:7">
      <c r="G560" s="3"/>
    </row>
    <row r="561" spans="7:7">
      <c r="G561" s="3"/>
    </row>
    <row r="562" spans="7:7">
      <c r="G562" s="3"/>
    </row>
    <row r="563" spans="7:7">
      <c r="G563" s="3"/>
    </row>
    <row r="564" spans="7:7">
      <c r="G564" s="3"/>
    </row>
    <row r="565" spans="7:7">
      <c r="G565" s="3"/>
    </row>
    <row r="566" spans="7:7">
      <c r="G566" s="3"/>
    </row>
    <row r="567" spans="7:7">
      <c r="G567" s="3"/>
    </row>
    <row r="568" spans="7:7">
      <c r="G568" s="3"/>
    </row>
    <row r="569" spans="7:7">
      <c r="G569" s="3"/>
    </row>
    <row r="570" spans="7:7">
      <c r="G570" s="3"/>
    </row>
    <row r="571" spans="7:7">
      <c r="G571" s="3"/>
    </row>
    <row r="572" spans="7:7">
      <c r="G572" s="3"/>
    </row>
    <row r="573" spans="7:7">
      <c r="G573" s="3"/>
    </row>
    <row r="574" spans="7:7">
      <c r="G574" s="3"/>
    </row>
    <row r="575" spans="7:7">
      <c r="G575" s="3"/>
    </row>
    <row r="576" spans="7:7">
      <c r="G576" s="3"/>
    </row>
    <row r="577" spans="7:7">
      <c r="G577" s="3"/>
    </row>
    <row r="578" spans="7:7">
      <c r="G578" s="3"/>
    </row>
    <row r="579" spans="7:7">
      <c r="G579" s="3"/>
    </row>
    <row r="580" spans="7:7">
      <c r="G580" s="3"/>
    </row>
    <row r="581" spans="7:7">
      <c r="G581" s="3"/>
    </row>
    <row r="582" spans="7:7">
      <c r="G582" s="3"/>
    </row>
    <row r="583" spans="7:7">
      <c r="G583" s="3"/>
    </row>
    <row r="584" spans="7:7">
      <c r="G584" s="3"/>
    </row>
    <row r="585" spans="7:7">
      <c r="G585" s="3"/>
    </row>
    <row r="586" spans="7:7">
      <c r="G586" s="3"/>
    </row>
    <row r="587" spans="7:7">
      <c r="G587" s="3"/>
    </row>
    <row r="588" spans="7:7">
      <c r="G588" s="3"/>
    </row>
    <row r="589" spans="7:7">
      <c r="G589" s="3"/>
    </row>
    <row r="590" spans="7:7">
      <c r="G590" s="3"/>
    </row>
    <row r="591" spans="7:7">
      <c r="G591" s="3"/>
    </row>
    <row r="592" spans="7:7">
      <c r="G592" s="3"/>
    </row>
    <row r="593" spans="7:7">
      <c r="G593" s="3"/>
    </row>
    <row r="594" spans="7:7">
      <c r="G594" s="3"/>
    </row>
    <row r="595" spans="7:7">
      <c r="G595" s="3"/>
    </row>
    <row r="596" spans="7:7">
      <c r="G596" s="3"/>
    </row>
    <row r="597" spans="7:7">
      <c r="G597" s="3"/>
    </row>
    <row r="598" spans="7:7">
      <c r="G598" s="3"/>
    </row>
    <row r="599" spans="7:7">
      <c r="G599" s="3"/>
    </row>
    <row r="600" spans="7:7">
      <c r="G600" s="3"/>
    </row>
    <row r="601" spans="7:7">
      <c r="G601" s="3"/>
    </row>
    <row r="602" spans="7:7">
      <c r="G602" s="3"/>
    </row>
    <row r="603" spans="7:7">
      <c r="G603" s="3"/>
    </row>
    <row r="604" spans="7:7">
      <c r="G604" s="3"/>
    </row>
    <row r="605" spans="7:7">
      <c r="G605" s="3"/>
    </row>
    <row r="606" spans="7:7">
      <c r="G606" s="3"/>
    </row>
    <row r="607" spans="7:7">
      <c r="G607" s="3"/>
    </row>
    <row r="608" spans="7:7">
      <c r="G608" s="3"/>
    </row>
    <row r="609" spans="7:7">
      <c r="G609" s="3"/>
    </row>
    <row r="610" spans="7:7">
      <c r="G610" s="3"/>
    </row>
  </sheetData>
  <sheetProtection selectLockedCells="1"/>
  <mergeCells count="17">
    <mergeCell ref="N1:O1"/>
    <mergeCell ref="A5:B5"/>
    <mergeCell ref="G12:H12"/>
    <mergeCell ref="J1:K1"/>
    <mergeCell ref="H16:I16"/>
    <mergeCell ref="G15:I15"/>
    <mergeCell ref="H2:I2"/>
    <mergeCell ref="H3:I3"/>
    <mergeCell ref="B1:E1"/>
    <mergeCell ref="D22:F22"/>
    <mergeCell ref="H17:I17"/>
    <mergeCell ref="H18:I18"/>
    <mergeCell ref="H19:I19"/>
    <mergeCell ref="H5:I5"/>
    <mergeCell ref="C13:D13"/>
    <mergeCell ref="F11:G11"/>
    <mergeCell ref="F5:G5"/>
  </mergeCells>
  <phoneticPr fontId="0" type="noConversion"/>
  <dataValidations xWindow="636" yWindow="225" count="10">
    <dataValidation type="whole" allowBlank="1" showInputMessage="1" showErrorMessage="1" errorTitle="Eingabe" error="Zulässig sind maximal 100 Plusstunden oder maximal 100 Minusstunden." promptTitle="Achtung!" prompt="Der Übertrag der überschüssigen Weiterbildungszeit ist nicht zulässig." sqref="C9:D9" xr:uid="{00000000-0002-0000-0000-000000000000}">
      <formula1>-100</formula1>
      <formula2>100</formula2>
    </dataValidation>
    <dataValidation allowBlank="1" sqref="I24:I30" xr:uid="{00000000-0002-0000-0000-000001000000}"/>
    <dataValidation type="decimal" allowBlank="1" showInputMessage="1" showErrorMessage="1" errorTitle="Engabe" error="Zahl von1 bis 28, Dezimalstellen mit Punkt, nicht mit Komma!" sqref="F15" xr:uid="{00000000-0002-0000-0000-000002000000}">
      <formula1>1</formula1>
      <formula2>28</formula2>
    </dataValidation>
    <dataValidation type="decimal" allowBlank="1" showInputMessage="1" showErrorMessage="1" errorTitle="Engabe" error="Zahl von 0 bis max. 31; Dezimalstellen mit Punkt, nicht mit Komma!" sqref="D6" xr:uid="{00000000-0002-0000-0000-000003000000}">
      <formula1>0</formula1>
      <formula2>31</formula2>
    </dataValidation>
    <dataValidation type="list" allowBlank="1" showInputMessage="1" showErrorMessage="1" errorTitle="Engabe" error="Zahl von 28 bis max. 29; Dezimalstellen mit Punkt, nicht mit Komma!" sqref="D7" xr:uid="{00000000-0002-0000-0000-000004000000}">
      <formula1>"22.50,24.50,26.00,27.00"</formula1>
    </dataValidation>
    <dataValidation type="list" allowBlank="1" showInputMessage="1" showErrorMessage="1" sqref="C13" xr:uid="{00000000-0002-0000-0000-000005000000}">
      <formula1>"0,0.04,0.08,0.12"</formula1>
    </dataValidation>
    <dataValidation type="list" allowBlank="1" showInputMessage="1" showErrorMessage="1" sqref="H5" xr:uid="{00000000-0002-0000-0000-000006000000}">
      <formula1>$K$7:$K$15</formula1>
    </dataValidation>
    <dataValidation allowBlank="1" showInputMessage="1" showErrorMessage="1" errorTitle="Engabe" error="Zahl von1 bis 28, Dezimalstellen mit Punkt, nicht mit Komma!" sqref="F16" xr:uid="{00000000-0002-0000-0000-000008000000}"/>
    <dataValidation allowBlank="1" showInputMessage="1" sqref="B24:H29" xr:uid="{00000000-0002-0000-0000-000009000000}"/>
    <dataValidation type="list" allowBlank="1" showInputMessage="1" showErrorMessage="1" sqref="H2:I2" xr:uid="{00000000-0002-0000-0000-00000A000000}">
      <formula1>$L$16:$L$32</formula1>
    </dataValidation>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17"/>
  <sheetViews>
    <sheetView showGridLines="0" showRowColHeaders="0" zoomScaleNormal="100" workbookViewId="0">
      <pane xSplit="10" ySplit="3" topLeftCell="K4" activePane="bottomRight" state="frozen"/>
      <selection pane="bottomRight" activeCell="J37" sqref="J37"/>
      <selection pane="bottomLeft" activeCell="A4" sqref="A4"/>
      <selection pane="topRight" activeCell="K1" sqref="K1"/>
    </sheetView>
  </sheetViews>
  <sheetFormatPr defaultColWidth="16.28515625" defaultRowHeight="12.75"/>
  <cols>
    <col min="1" max="1" width="5.140625" customWidth="1"/>
    <col min="2" max="2" width="4.42578125" style="10" customWidth="1"/>
    <col min="3" max="3" width="12.140625" style="10" customWidth="1"/>
    <col min="4" max="4" width="36.85546875" style="10" customWidth="1"/>
    <col min="5" max="5" width="11.7109375" style="10" customWidth="1"/>
    <col min="6" max="7" width="15" style="3" customWidth="1"/>
    <col min="8" max="10" width="14.5703125" style="3" customWidth="1"/>
    <col min="11" max="11" width="2.7109375" style="3" customWidth="1"/>
    <col min="12" max="12" width="2.85546875" customWidth="1"/>
  </cols>
  <sheetData>
    <row r="1" spans="1:13" ht="22.9" thickBot="1">
      <c r="A1" s="63" t="s">
        <v>151</v>
      </c>
      <c r="B1" s="63"/>
      <c r="C1" s="63"/>
      <c r="D1" s="1"/>
      <c r="E1" s="1"/>
      <c r="F1" s="2"/>
      <c r="G1" s="2"/>
      <c r="H1" s="2"/>
      <c r="I1" s="2"/>
      <c r="J1" s="2"/>
    </row>
    <row r="2" spans="1:13" s="5" customFormat="1" ht="51.75" customHeight="1">
      <c r="A2" s="255" t="s">
        <v>91</v>
      </c>
      <c r="B2" s="43"/>
      <c r="C2" s="253" t="s">
        <v>92</v>
      </c>
      <c r="D2" s="253" t="s">
        <v>93</v>
      </c>
      <c r="E2" s="22" t="s">
        <v>95</v>
      </c>
      <c r="F2" s="250" t="s">
        <v>63</v>
      </c>
      <c r="G2" s="251"/>
      <c r="H2" s="252"/>
      <c r="I2" s="15" t="s">
        <v>152</v>
      </c>
      <c r="J2" s="4" t="s">
        <v>153</v>
      </c>
    </row>
    <row r="3" spans="1:13" s="5" customFormat="1" ht="39.75" thickBot="1">
      <c r="A3" s="256"/>
      <c r="B3" s="44"/>
      <c r="C3" s="254"/>
      <c r="D3" s="254"/>
      <c r="E3" s="58" t="s">
        <v>98</v>
      </c>
      <c r="F3" s="62" t="s">
        <v>70</v>
      </c>
      <c r="G3" s="62" t="s">
        <v>71</v>
      </c>
      <c r="H3" s="62" t="s">
        <v>72</v>
      </c>
      <c r="I3" s="16" t="s">
        <v>73</v>
      </c>
      <c r="J3" s="6" t="s">
        <v>73</v>
      </c>
    </row>
    <row r="4" spans="1:13" s="7" customFormat="1" ht="38.25">
      <c r="A4" s="42">
        <v>39661</v>
      </c>
      <c r="B4" s="47">
        <v>39661</v>
      </c>
      <c r="C4" s="25" t="s">
        <v>154</v>
      </c>
      <c r="D4" s="26" t="s">
        <v>155</v>
      </c>
      <c r="E4" s="32">
        <v>5</v>
      </c>
      <c r="F4" s="204">
        <f>E4*0.75</f>
        <v>3.75</v>
      </c>
      <c r="G4" s="204">
        <v>2</v>
      </c>
      <c r="H4" s="204"/>
      <c r="I4" s="210"/>
      <c r="J4" s="211"/>
    </row>
    <row r="5" spans="1:13" s="7" customFormat="1" ht="13.5">
      <c r="A5" s="42">
        <v>39662</v>
      </c>
      <c r="B5" s="47">
        <v>39662</v>
      </c>
      <c r="C5" s="25"/>
      <c r="D5" s="64"/>
      <c r="E5" s="32"/>
      <c r="F5" s="208"/>
      <c r="G5" s="208"/>
      <c r="H5" s="208"/>
      <c r="I5" s="210"/>
      <c r="J5" s="211"/>
    </row>
    <row r="6" spans="1:13" s="7" customFormat="1" ht="13.5">
      <c r="A6" s="42">
        <v>39663</v>
      </c>
      <c r="B6" s="47">
        <v>39663</v>
      </c>
      <c r="C6" s="25"/>
      <c r="D6" s="26"/>
      <c r="E6" s="32"/>
      <c r="F6" s="208"/>
      <c r="G6" s="208">
        <v>2.75</v>
      </c>
      <c r="H6" s="208"/>
      <c r="I6" s="210"/>
      <c r="J6" s="211"/>
    </row>
    <row r="7" spans="1:13" s="7" customFormat="1" ht="76.5">
      <c r="A7" s="42">
        <v>39664</v>
      </c>
      <c r="B7" s="47">
        <v>39664</v>
      </c>
      <c r="C7" s="25" t="s">
        <v>156</v>
      </c>
      <c r="D7" s="26" t="s">
        <v>157</v>
      </c>
      <c r="E7" s="32">
        <v>4</v>
      </c>
      <c r="F7" s="208">
        <v>3</v>
      </c>
      <c r="G7" s="208">
        <v>2.75</v>
      </c>
      <c r="H7" s="208">
        <v>1.5</v>
      </c>
      <c r="I7" s="210">
        <v>1.6</v>
      </c>
      <c r="J7" s="211"/>
    </row>
    <row r="8" spans="1:13" s="7" customFormat="1" ht="38.25">
      <c r="A8" s="42">
        <v>39665</v>
      </c>
      <c r="B8" s="47">
        <v>39665</v>
      </c>
      <c r="C8" s="25" t="s">
        <v>156</v>
      </c>
      <c r="D8" s="26" t="s">
        <v>158</v>
      </c>
      <c r="E8" s="32">
        <v>7</v>
      </c>
      <c r="F8" s="208">
        <f t="shared" ref="F8:F34" si="0">E8*0.75</f>
        <v>5.25</v>
      </c>
      <c r="G8" s="208">
        <v>1.5</v>
      </c>
      <c r="H8" s="208"/>
      <c r="I8" s="210"/>
      <c r="J8" s="211"/>
    </row>
    <row r="9" spans="1:13" s="7" customFormat="1" ht="76.5">
      <c r="A9" s="42">
        <v>39666</v>
      </c>
      <c r="B9" s="47">
        <v>39666</v>
      </c>
      <c r="C9" s="25" t="s">
        <v>156</v>
      </c>
      <c r="D9" s="65" t="s">
        <v>159</v>
      </c>
      <c r="E9" s="32">
        <v>5</v>
      </c>
      <c r="F9" s="208">
        <f t="shared" si="0"/>
        <v>3.75</v>
      </c>
      <c r="G9" s="208">
        <v>2.5</v>
      </c>
      <c r="H9" s="208">
        <v>0.25</v>
      </c>
      <c r="I9" s="210"/>
      <c r="J9" s="211"/>
    </row>
    <row r="10" spans="1:13" s="7" customFormat="1" ht="76.5">
      <c r="A10" s="42">
        <v>39667</v>
      </c>
      <c r="B10" s="47">
        <v>39667</v>
      </c>
      <c r="C10" s="25" t="s">
        <v>156</v>
      </c>
      <c r="D10" s="26" t="s">
        <v>160</v>
      </c>
      <c r="E10" s="32">
        <v>6</v>
      </c>
      <c r="F10" s="208">
        <f t="shared" si="0"/>
        <v>4.5</v>
      </c>
      <c r="G10" s="208"/>
      <c r="H10" s="208">
        <v>0.5</v>
      </c>
      <c r="I10" s="210">
        <v>0.75</v>
      </c>
      <c r="J10" s="211"/>
      <c r="M10" s="280"/>
    </row>
    <row r="11" spans="1:13" s="7" customFormat="1" ht="51">
      <c r="A11" s="42">
        <v>39668</v>
      </c>
      <c r="B11" s="47">
        <v>39668</v>
      </c>
      <c r="C11" s="25" t="s">
        <v>156</v>
      </c>
      <c r="D11" s="26" t="s">
        <v>161</v>
      </c>
      <c r="E11" s="32">
        <v>3</v>
      </c>
      <c r="F11" s="208">
        <f t="shared" si="0"/>
        <v>2.25</v>
      </c>
      <c r="G11" s="208">
        <v>4</v>
      </c>
      <c r="H11" s="208"/>
      <c r="I11" s="210"/>
      <c r="J11" s="211"/>
      <c r="M11" s="280"/>
    </row>
    <row r="12" spans="1:13" s="7" customFormat="1" ht="25.5">
      <c r="A12" s="42">
        <v>39669</v>
      </c>
      <c r="B12" s="47">
        <v>39669</v>
      </c>
      <c r="C12" s="25" t="s">
        <v>162</v>
      </c>
      <c r="D12" s="26" t="s">
        <v>163</v>
      </c>
      <c r="E12" s="32"/>
      <c r="F12" s="208">
        <f t="shared" si="0"/>
        <v>0</v>
      </c>
      <c r="G12" s="208"/>
      <c r="H12" s="208"/>
      <c r="I12" s="210"/>
      <c r="J12" s="211">
        <v>3</v>
      </c>
    </row>
    <row r="13" spans="1:13" s="7" customFormat="1" ht="13.5">
      <c r="A13" s="42">
        <v>39670</v>
      </c>
      <c r="B13" s="47">
        <v>39670</v>
      </c>
      <c r="C13" s="25"/>
      <c r="D13" s="26"/>
      <c r="E13" s="32"/>
      <c r="F13" s="208">
        <f t="shared" si="0"/>
        <v>0</v>
      </c>
      <c r="G13" s="208"/>
      <c r="H13" s="208"/>
      <c r="I13" s="210"/>
      <c r="J13" s="211"/>
    </row>
    <row r="14" spans="1:13" s="7" customFormat="1" ht="13.5">
      <c r="A14" s="42">
        <v>39671</v>
      </c>
      <c r="B14" s="47">
        <v>39671</v>
      </c>
      <c r="C14" s="25"/>
      <c r="D14" s="64"/>
      <c r="E14" s="32"/>
      <c r="F14" s="208">
        <f t="shared" si="0"/>
        <v>0</v>
      </c>
      <c r="G14" s="208"/>
      <c r="H14" s="208"/>
      <c r="I14" s="210"/>
      <c r="J14" s="211"/>
    </row>
    <row r="15" spans="1:13" s="7" customFormat="1" ht="51">
      <c r="A15" s="42">
        <v>39672</v>
      </c>
      <c r="B15" s="47">
        <v>39672</v>
      </c>
      <c r="C15" s="25" t="s">
        <v>156</v>
      </c>
      <c r="D15" s="26" t="s">
        <v>164</v>
      </c>
      <c r="E15" s="32">
        <v>7</v>
      </c>
      <c r="F15" s="208">
        <f t="shared" si="0"/>
        <v>5.25</v>
      </c>
      <c r="G15" s="208">
        <v>1.5</v>
      </c>
      <c r="H15" s="208"/>
      <c r="I15" s="210"/>
      <c r="J15" s="211"/>
    </row>
    <row r="16" spans="1:13" s="7" customFormat="1" ht="13.5">
      <c r="A16" s="42">
        <v>39673</v>
      </c>
      <c r="B16" s="47">
        <v>39673</v>
      </c>
      <c r="C16" s="25"/>
      <c r="D16" s="64"/>
      <c r="E16" s="32"/>
      <c r="F16" s="208">
        <f t="shared" si="0"/>
        <v>0</v>
      </c>
      <c r="G16" s="208"/>
      <c r="H16" s="208"/>
      <c r="I16" s="210"/>
      <c r="J16" s="211"/>
    </row>
    <row r="17" spans="1:10" s="7" customFormat="1" ht="13.5">
      <c r="A17" s="42">
        <v>39674</v>
      </c>
      <c r="B17" s="47">
        <v>39674</v>
      </c>
      <c r="C17" s="25"/>
      <c r="D17" s="64"/>
      <c r="E17" s="32"/>
      <c r="F17" s="208">
        <f t="shared" si="0"/>
        <v>0</v>
      </c>
      <c r="G17" s="208"/>
      <c r="H17" s="208"/>
      <c r="I17" s="210"/>
      <c r="J17" s="211"/>
    </row>
    <row r="18" spans="1:10" s="7" customFormat="1" ht="13.5">
      <c r="A18" s="42">
        <v>39675</v>
      </c>
      <c r="B18" s="47">
        <v>39675</v>
      </c>
      <c r="C18" s="25"/>
      <c r="D18" s="64"/>
      <c r="E18" s="32"/>
      <c r="F18" s="208">
        <f t="shared" si="0"/>
        <v>0</v>
      </c>
      <c r="G18" s="208"/>
      <c r="H18" s="208"/>
      <c r="I18" s="210"/>
      <c r="J18" s="211"/>
    </row>
    <row r="19" spans="1:10" s="7" customFormat="1" ht="13.5">
      <c r="A19" s="42">
        <v>39676</v>
      </c>
      <c r="B19" s="47">
        <v>39676</v>
      </c>
      <c r="C19" s="25"/>
      <c r="D19" s="26"/>
      <c r="E19" s="32"/>
      <c r="F19" s="208">
        <f t="shared" si="0"/>
        <v>0</v>
      </c>
      <c r="G19" s="208"/>
      <c r="H19" s="208"/>
      <c r="I19" s="210"/>
      <c r="J19" s="211"/>
    </row>
    <row r="20" spans="1:10" s="7" customFormat="1" ht="13.5">
      <c r="A20" s="42">
        <v>39677</v>
      </c>
      <c r="B20" s="47">
        <v>39677</v>
      </c>
      <c r="C20" s="25"/>
      <c r="D20" s="26"/>
      <c r="E20" s="32"/>
      <c r="F20" s="208">
        <f t="shared" si="0"/>
        <v>0</v>
      </c>
      <c r="G20" s="208"/>
      <c r="H20" s="208"/>
      <c r="I20" s="210"/>
      <c r="J20" s="211"/>
    </row>
    <row r="21" spans="1:10" s="7" customFormat="1" ht="13.5">
      <c r="A21" s="42">
        <v>39678</v>
      </c>
      <c r="B21" s="47">
        <v>39678</v>
      </c>
      <c r="C21" s="25"/>
      <c r="D21" s="26"/>
      <c r="E21" s="32"/>
      <c r="F21" s="208">
        <f t="shared" si="0"/>
        <v>0</v>
      </c>
      <c r="G21" s="208"/>
      <c r="H21" s="208"/>
      <c r="I21" s="210"/>
      <c r="J21" s="211"/>
    </row>
    <row r="22" spans="1:10" s="7" customFormat="1" ht="13.5">
      <c r="A22" s="42">
        <v>39679</v>
      </c>
      <c r="B22" s="47">
        <v>39679</v>
      </c>
      <c r="C22" s="25"/>
      <c r="D22" s="26"/>
      <c r="E22" s="32"/>
      <c r="F22" s="208">
        <f t="shared" si="0"/>
        <v>0</v>
      </c>
      <c r="G22" s="208"/>
      <c r="H22" s="208"/>
      <c r="I22" s="210"/>
      <c r="J22" s="211"/>
    </row>
    <row r="23" spans="1:10" s="7" customFormat="1" ht="13.5">
      <c r="A23" s="42">
        <v>39680</v>
      </c>
      <c r="B23" s="47">
        <v>39680</v>
      </c>
      <c r="C23" s="25"/>
      <c r="D23" s="26"/>
      <c r="E23" s="32"/>
      <c r="F23" s="208">
        <f t="shared" si="0"/>
        <v>0</v>
      </c>
      <c r="G23" s="208"/>
      <c r="H23" s="208"/>
      <c r="I23" s="210"/>
      <c r="J23" s="211"/>
    </row>
    <row r="24" spans="1:10" s="7" customFormat="1" ht="13.5">
      <c r="A24" s="42">
        <v>39681</v>
      </c>
      <c r="B24" s="47">
        <v>39681</v>
      </c>
      <c r="C24" s="25"/>
      <c r="D24" s="26"/>
      <c r="E24" s="32"/>
      <c r="F24" s="208">
        <f t="shared" si="0"/>
        <v>0</v>
      </c>
      <c r="G24" s="208"/>
      <c r="H24" s="208"/>
      <c r="I24" s="210"/>
      <c r="J24" s="211"/>
    </row>
    <row r="25" spans="1:10" s="7" customFormat="1" ht="13.5">
      <c r="A25" s="42">
        <v>39682</v>
      </c>
      <c r="B25" s="47">
        <v>39682</v>
      </c>
      <c r="C25" s="25"/>
      <c r="D25" s="26"/>
      <c r="E25" s="32"/>
      <c r="F25" s="208">
        <f t="shared" si="0"/>
        <v>0</v>
      </c>
      <c r="G25" s="208"/>
      <c r="H25" s="208"/>
      <c r="I25" s="210"/>
      <c r="J25" s="211"/>
    </row>
    <row r="26" spans="1:10" s="7" customFormat="1" ht="13.5">
      <c r="A26" s="42">
        <v>39683</v>
      </c>
      <c r="B26" s="47">
        <v>39683</v>
      </c>
      <c r="C26" s="25"/>
      <c r="D26" s="26"/>
      <c r="E26" s="32"/>
      <c r="F26" s="208">
        <f t="shared" si="0"/>
        <v>0</v>
      </c>
      <c r="G26" s="208"/>
      <c r="H26" s="208"/>
      <c r="I26" s="210"/>
      <c r="J26" s="211"/>
    </row>
    <row r="27" spans="1:10" s="7" customFormat="1" ht="13.5">
      <c r="A27" s="42">
        <v>39684</v>
      </c>
      <c r="B27" s="47">
        <v>39684</v>
      </c>
      <c r="C27" s="25"/>
      <c r="D27" s="26"/>
      <c r="E27" s="32"/>
      <c r="F27" s="208">
        <f t="shared" si="0"/>
        <v>0</v>
      </c>
      <c r="G27" s="208"/>
      <c r="H27" s="208"/>
      <c r="I27" s="210"/>
      <c r="J27" s="211"/>
    </row>
    <row r="28" spans="1:10" s="7" customFormat="1" ht="13.5">
      <c r="A28" s="42">
        <v>39685</v>
      </c>
      <c r="B28" s="47">
        <v>39685</v>
      </c>
      <c r="C28" s="25"/>
      <c r="D28" s="26"/>
      <c r="E28" s="32"/>
      <c r="F28" s="208">
        <f t="shared" si="0"/>
        <v>0</v>
      </c>
      <c r="G28" s="208"/>
      <c r="H28" s="208"/>
      <c r="I28" s="210"/>
      <c r="J28" s="211"/>
    </row>
    <row r="29" spans="1:10" s="7" customFormat="1" ht="13.5">
      <c r="A29" s="42">
        <v>39686</v>
      </c>
      <c r="B29" s="47">
        <v>39686</v>
      </c>
      <c r="C29" s="25"/>
      <c r="D29" s="26"/>
      <c r="E29" s="32"/>
      <c r="F29" s="208">
        <f t="shared" si="0"/>
        <v>0</v>
      </c>
      <c r="G29" s="208"/>
      <c r="H29" s="208"/>
      <c r="I29" s="210"/>
      <c r="J29" s="211"/>
    </row>
    <row r="30" spans="1:10" s="7" customFormat="1" ht="13.5">
      <c r="A30" s="42">
        <v>39687</v>
      </c>
      <c r="B30" s="47">
        <v>39687</v>
      </c>
      <c r="C30" s="25"/>
      <c r="D30" s="26"/>
      <c r="E30" s="32"/>
      <c r="F30" s="208">
        <f t="shared" si="0"/>
        <v>0</v>
      </c>
      <c r="G30" s="208"/>
      <c r="H30" s="208"/>
      <c r="I30" s="210"/>
      <c r="J30" s="211"/>
    </row>
    <row r="31" spans="1:10" s="7" customFormat="1" ht="13.5">
      <c r="A31" s="42">
        <v>39688</v>
      </c>
      <c r="B31" s="47">
        <v>39688</v>
      </c>
      <c r="C31" s="25"/>
      <c r="D31" s="26"/>
      <c r="E31" s="32"/>
      <c r="F31" s="208">
        <f t="shared" si="0"/>
        <v>0</v>
      </c>
      <c r="G31" s="208"/>
      <c r="H31" s="208"/>
      <c r="I31" s="210"/>
      <c r="J31" s="211"/>
    </row>
    <row r="32" spans="1:10" s="7" customFormat="1" ht="13.5">
      <c r="A32" s="42">
        <v>39689</v>
      </c>
      <c r="B32" s="47">
        <v>39689</v>
      </c>
      <c r="C32" s="25"/>
      <c r="D32" s="26"/>
      <c r="E32" s="32"/>
      <c r="F32" s="208">
        <f t="shared" si="0"/>
        <v>0</v>
      </c>
      <c r="G32" s="208"/>
      <c r="H32" s="208"/>
      <c r="I32" s="210"/>
      <c r="J32" s="211"/>
    </row>
    <row r="33" spans="1:11" s="7" customFormat="1" ht="13.5">
      <c r="A33" s="42">
        <v>39690</v>
      </c>
      <c r="B33" s="47">
        <v>39690</v>
      </c>
      <c r="C33" s="25"/>
      <c r="D33" s="26"/>
      <c r="E33" s="32"/>
      <c r="F33" s="208">
        <f t="shared" si="0"/>
        <v>0</v>
      </c>
      <c r="G33" s="208"/>
      <c r="H33" s="208"/>
      <c r="I33" s="210"/>
      <c r="J33" s="211"/>
    </row>
    <row r="34" spans="1:11" s="7" customFormat="1" ht="13.5">
      <c r="A34" s="42">
        <v>39691</v>
      </c>
      <c r="B34" s="47">
        <v>39691</v>
      </c>
      <c r="C34" s="25"/>
      <c r="D34" s="26"/>
      <c r="E34" s="32"/>
      <c r="F34" s="208">
        <f t="shared" si="0"/>
        <v>0</v>
      </c>
      <c r="G34" s="212"/>
      <c r="H34" s="212"/>
      <c r="I34" s="210"/>
      <c r="J34" s="213"/>
    </row>
    <row r="35" spans="1:11" s="7" customFormat="1" ht="13.9">
      <c r="A35" s="31" t="s">
        <v>165</v>
      </c>
      <c r="B35" s="45"/>
      <c r="C35" s="25"/>
      <c r="D35" s="26"/>
      <c r="E35" s="30">
        <v>3.25</v>
      </c>
      <c r="F35" s="219"/>
      <c r="G35" s="214"/>
      <c r="H35" s="214"/>
      <c r="I35" s="214"/>
      <c r="J35" s="216"/>
    </row>
    <row r="36" spans="1:11" s="7" customFormat="1" ht="13.9">
      <c r="A36" s="34" t="s">
        <v>166</v>
      </c>
      <c r="B36" s="34"/>
      <c r="C36" s="25"/>
      <c r="D36" s="27"/>
      <c r="E36" s="216"/>
      <c r="F36" s="35">
        <v>5.47</v>
      </c>
      <c r="G36" s="217"/>
      <c r="H36" s="217"/>
      <c r="I36" s="210">
        <v>0.77</v>
      </c>
      <c r="J36" s="213">
        <v>0.19</v>
      </c>
    </row>
    <row r="37" spans="1:11" s="7" customFormat="1" ht="18.75" customHeight="1" thickBot="1">
      <c r="A37" s="8" t="s">
        <v>100</v>
      </c>
      <c r="B37" s="46"/>
      <c r="C37" s="9"/>
      <c r="D37" s="9"/>
      <c r="E37" s="17">
        <f t="shared" ref="E37:J37" si="1">SUM(E4:E36)</f>
        <v>40.25</v>
      </c>
      <c r="F37" s="18">
        <f t="shared" si="1"/>
        <v>33.22</v>
      </c>
      <c r="G37" s="19">
        <f t="shared" si="1"/>
        <v>17</v>
      </c>
      <c r="H37" s="19">
        <f t="shared" si="1"/>
        <v>2.25</v>
      </c>
      <c r="I37" s="20">
        <f t="shared" si="1"/>
        <v>3.12</v>
      </c>
      <c r="J37" s="21">
        <f t="shared" si="1"/>
        <v>3.19</v>
      </c>
    </row>
    <row r="38" spans="1:11" ht="13.15" thickTop="1">
      <c r="K38"/>
    </row>
    <row r="39" spans="1:11" ht="9.75" hidden="1" customHeight="1">
      <c r="C39" s="11" t="s">
        <v>101</v>
      </c>
      <c r="D39" s="11"/>
      <c r="E39" s="11"/>
      <c r="F39" s="12"/>
      <c r="G39" s="12"/>
      <c r="H39" s="12"/>
      <c r="I39" s="12"/>
      <c r="K39"/>
    </row>
    <row r="40" spans="1:11" ht="9.75" hidden="1" customHeight="1">
      <c r="C40" s="11" t="s">
        <v>102</v>
      </c>
      <c r="D40" s="11"/>
      <c r="E40" s="11"/>
      <c r="K40"/>
    </row>
    <row r="41" spans="1:11" ht="9.75" hidden="1" customHeight="1">
      <c r="C41" s="11" t="s">
        <v>103</v>
      </c>
      <c r="D41" s="11"/>
      <c r="E41" s="11"/>
      <c r="K41"/>
    </row>
    <row r="42" spans="1:11" ht="9.75" hidden="1" customHeight="1">
      <c r="C42" s="11" t="s">
        <v>104</v>
      </c>
      <c r="D42" s="11"/>
      <c r="E42" s="11"/>
      <c r="K42"/>
    </row>
    <row r="43" spans="1:11">
      <c r="K43"/>
    </row>
    <row r="44" spans="1:11">
      <c r="K44"/>
    </row>
    <row r="45" spans="1:11">
      <c r="K45"/>
    </row>
    <row r="46" spans="1:11">
      <c r="K46"/>
    </row>
    <row r="47" spans="1:11">
      <c r="K47"/>
    </row>
    <row r="48" spans="1:11">
      <c r="K48"/>
    </row>
    <row r="49" spans="11:11">
      <c r="K49"/>
    </row>
    <row r="50" spans="11:11">
      <c r="K50"/>
    </row>
    <row r="51" spans="11:11">
      <c r="K51"/>
    </row>
    <row r="52" spans="11:11">
      <c r="K52"/>
    </row>
    <row r="53" spans="11:11">
      <c r="K53"/>
    </row>
    <row r="54" spans="11:11">
      <c r="K54"/>
    </row>
    <row r="55" spans="11:11">
      <c r="K55"/>
    </row>
    <row r="56" spans="11:11">
      <c r="K56"/>
    </row>
    <row r="57" spans="11:11">
      <c r="K57"/>
    </row>
    <row r="58" spans="11:11">
      <c r="K58"/>
    </row>
    <row r="59" spans="11:11">
      <c r="K59"/>
    </row>
    <row r="60" spans="11:11">
      <c r="K60"/>
    </row>
    <row r="61" spans="11:11">
      <c r="K61"/>
    </row>
    <row r="62" spans="11:11">
      <c r="K62"/>
    </row>
    <row r="63" spans="11:11">
      <c r="K63"/>
    </row>
    <row r="64" spans="11:11">
      <c r="K64"/>
    </row>
    <row r="65" spans="11:11">
      <c r="K65"/>
    </row>
    <row r="66" spans="11:11">
      <c r="K66"/>
    </row>
    <row r="67" spans="11:11">
      <c r="K67"/>
    </row>
    <row r="68" spans="11:11">
      <c r="K68"/>
    </row>
    <row r="69" spans="11:11">
      <c r="K69"/>
    </row>
    <row r="70" spans="11:11">
      <c r="K70"/>
    </row>
    <row r="71" spans="11:11">
      <c r="K71"/>
    </row>
    <row r="72" spans="11:11">
      <c r="K72"/>
    </row>
    <row r="73" spans="11:11">
      <c r="K73"/>
    </row>
    <row r="74" spans="11:11">
      <c r="K74"/>
    </row>
    <row r="75" spans="11:11">
      <c r="K75"/>
    </row>
    <row r="76" spans="11:11">
      <c r="K76"/>
    </row>
    <row r="77" spans="11:11">
      <c r="K77"/>
    </row>
    <row r="78" spans="11:11">
      <c r="K78"/>
    </row>
    <row r="79" spans="11:11">
      <c r="K79"/>
    </row>
    <row r="80" spans="11:11">
      <c r="K80"/>
    </row>
    <row r="81" spans="11:11">
      <c r="K81"/>
    </row>
    <row r="82" spans="11:11">
      <c r="K82"/>
    </row>
    <row r="83" spans="11:11">
      <c r="K83"/>
    </row>
    <row r="84" spans="11:11">
      <c r="K84"/>
    </row>
    <row r="85" spans="11:11">
      <c r="K85"/>
    </row>
    <row r="86" spans="11:11">
      <c r="K86"/>
    </row>
    <row r="87" spans="11:11">
      <c r="K87"/>
    </row>
    <row r="88" spans="11:11">
      <c r="K88"/>
    </row>
    <row r="89" spans="11:11">
      <c r="K89"/>
    </row>
    <row r="90" spans="11:11">
      <c r="K90"/>
    </row>
    <row r="91" spans="11:11">
      <c r="K91"/>
    </row>
    <row r="92" spans="11:11">
      <c r="K92"/>
    </row>
    <row r="93" spans="11:11">
      <c r="K93"/>
    </row>
    <row r="94" spans="11:11">
      <c r="K94"/>
    </row>
    <row r="95" spans="11:11">
      <c r="K95"/>
    </row>
    <row r="96" spans="11:11">
      <c r="K96"/>
    </row>
    <row r="97" spans="11:11">
      <c r="K97"/>
    </row>
    <row r="98" spans="11:11">
      <c r="K98"/>
    </row>
    <row r="99" spans="11:11">
      <c r="K99"/>
    </row>
    <row r="100" spans="11:11">
      <c r="K100"/>
    </row>
    <row r="101" spans="11:11">
      <c r="K101"/>
    </row>
    <row r="102" spans="11:11">
      <c r="K102"/>
    </row>
    <row r="103" spans="11:11">
      <c r="K103"/>
    </row>
    <row r="104" spans="11:11">
      <c r="K104"/>
    </row>
    <row r="105" spans="11:11">
      <c r="K105"/>
    </row>
    <row r="106" spans="11:11">
      <c r="K106"/>
    </row>
    <row r="107" spans="11:11">
      <c r="K107"/>
    </row>
    <row r="108" spans="11:11">
      <c r="K108"/>
    </row>
    <row r="109" spans="11:11">
      <c r="K109"/>
    </row>
    <row r="110" spans="11:11">
      <c r="K110"/>
    </row>
    <row r="111" spans="11:11">
      <c r="K111"/>
    </row>
    <row r="112" spans="11:11">
      <c r="K112"/>
    </row>
    <row r="113" spans="11:11">
      <c r="K113"/>
    </row>
    <row r="114" spans="11:11">
      <c r="K114"/>
    </row>
    <row r="115" spans="11:11">
      <c r="K115"/>
    </row>
    <row r="116" spans="11:11">
      <c r="K116"/>
    </row>
    <row r="117" spans="11:11">
      <c r="K117"/>
    </row>
    <row r="118" spans="11:11">
      <c r="K118"/>
    </row>
    <row r="119" spans="11:11">
      <c r="K119"/>
    </row>
    <row r="120" spans="11:11">
      <c r="K120"/>
    </row>
    <row r="121" spans="11:11">
      <c r="K121"/>
    </row>
    <row r="122" spans="11:11">
      <c r="K122"/>
    </row>
    <row r="123" spans="11:11">
      <c r="K123"/>
    </row>
    <row r="124" spans="11:11">
      <c r="K124"/>
    </row>
    <row r="125" spans="11:11">
      <c r="K125"/>
    </row>
    <row r="126" spans="11:11">
      <c r="K126"/>
    </row>
    <row r="127" spans="11:11">
      <c r="K127"/>
    </row>
    <row r="128" spans="11:11">
      <c r="K128"/>
    </row>
    <row r="129" spans="11:11">
      <c r="K129"/>
    </row>
    <row r="130" spans="11:11">
      <c r="K130"/>
    </row>
    <row r="131" spans="11:11">
      <c r="K131"/>
    </row>
    <row r="132" spans="11:11">
      <c r="K132"/>
    </row>
    <row r="133" spans="11:11">
      <c r="K133"/>
    </row>
    <row r="134" spans="11:11">
      <c r="K134"/>
    </row>
    <row r="135" spans="11:11">
      <c r="K135"/>
    </row>
    <row r="136" spans="11:11">
      <c r="K136"/>
    </row>
    <row r="137" spans="11:11">
      <c r="K137"/>
    </row>
    <row r="138" spans="11:11">
      <c r="K138"/>
    </row>
    <row r="139" spans="11:11">
      <c r="K139"/>
    </row>
    <row r="140" spans="11:11">
      <c r="K140"/>
    </row>
    <row r="141" spans="11:11">
      <c r="K141"/>
    </row>
    <row r="142" spans="11:11">
      <c r="K142"/>
    </row>
    <row r="143" spans="11:11">
      <c r="K143"/>
    </row>
    <row r="144" spans="11:11">
      <c r="K144"/>
    </row>
    <row r="145" spans="11:11">
      <c r="K145"/>
    </row>
    <row r="146" spans="11:11">
      <c r="K146"/>
    </row>
    <row r="147" spans="11:11">
      <c r="K147"/>
    </row>
    <row r="148" spans="11:11">
      <c r="K148"/>
    </row>
    <row r="149" spans="11:11">
      <c r="K149"/>
    </row>
    <row r="150" spans="11:11">
      <c r="K150"/>
    </row>
    <row r="151" spans="11:11">
      <c r="K151"/>
    </row>
    <row r="152" spans="11:11">
      <c r="K152"/>
    </row>
    <row r="153" spans="11:11">
      <c r="K153"/>
    </row>
    <row r="154" spans="11:11">
      <c r="K154"/>
    </row>
    <row r="155" spans="11:11">
      <c r="K155"/>
    </row>
    <row r="156" spans="11:11">
      <c r="K156"/>
    </row>
    <row r="157" spans="11:11">
      <c r="K157"/>
    </row>
    <row r="158" spans="11:11">
      <c r="K158"/>
    </row>
    <row r="159" spans="11:11">
      <c r="K159"/>
    </row>
    <row r="160" spans="11:11">
      <c r="K160"/>
    </row>
    <row r="161" spans="11:11">
      <c r="K161"/>
    </row>
    <row r="162" spans="11:11">
      <c r="K162"/>
    </row>
    <row r="163" spans="11:11">
      <c r="K163"/>
    </row>
    <row r="164" spans="11:11">
      <c r="K164"/>
    </row>
    <row r="165" spans="11:11">
      <c r="K165"/>
    </row>
    <row r="166" spans="11:11">
      <c r="K166"/>
    </row>
    <row r="167" spans="11:11">
      <c r="K167"/>
    </row>
    <row r="168" spans="11:11">
      <c r="K168"/>
    </row>
    <row r="169" spans="11:11">
      <c r="K169"/>
    </row>
    <row r="170" spans="11:11">
      <c r="K170"/>
    </row>
    <row r="171" spans="11:11">
      <c r="K171"/>
    </row>
    <row r="172" spans="11:11">
      <c r="K172"/>
    </row>
    <row r="173" spans="11:11">
      <c r="K173"/>
    </row>
    <row r="174" spans="11:11">
      <c r="K174"/>
    </row>
    <row r="175" spans="11:11">
      <c r="K175"/>
    </row>
    <row r="176" spans="11:11">
      <c r="K176"/>
    </row>
    <row r="177" spans="11:11">
      <c r="K177"/>
    </row>
    <row r="178" spans="11:11">
      <c r="K178"/>
    </row>
    <row r="179" spans="11:11">
      <c r="K179"/>
    </row>
    <row r="180" spans="11:11">
      <c r="K180"/>
    </row>
    <row r="181" spans="11:11">
      <c r="K181"/>
    </row>
    <row r="182" spans="11:11">
      <c r="K182"/>
    </row>
    <row r="183" spans="11:11">
      <c r="K183"/>
    </row>
    <row r="184" spans="11:11">
      <c r="K184"/>
    </row>
    <row r="185" spans="11:11">
      <c r="K185"/>
    </row>
    <row r="186" spans="11:11">
      <c r="K186"/>
    </row>
    <row r="187" spans="11:11">
      <c r="K187"/>
    </row>
    <row r="188" spans="11:11">
      <c r="K188"/>
    </row>
    <row r="189" spans="11:11">
      <c r="K189"/>
    </row>
    <row r="190" spans="11:11">
      <c r="K190"/>
    </row>
    <row r="191" spans="11:11">
      <c r="K191"/>
    </row>
    <row r="192" spans="11:11">
      <c r="K192"/>
    </row>
    <row r="193" spans="11:11">
      <c r="K193"/>
    </row>
    <row r="194" spans="11:11">
      <c r="K194"/>
    </row>
    <row r="195" spans="11:11">
      <c r="K195"/>
    </row>
    <row r="196" spans="11:11">
      <c r="K196"/>
    </row>
    <row r="197" spans="11:11">
      <c r="K197"/>
    </row>
    <row r="198" spans="11:11">
      <c r="K198"/>
    </row>
    <row r="199" spans="11:11">
      <c r="K199"/>
    </row>
    <row r="200" spans="11:11">
      <c r="K200"/>
    </row>
    <row r="201" spans="11:11">
      <c r="K201"/>
    </row>
    <row r="202" spans="11:11">
      <c r="K202"/>
    </row>
    <row r="203" spans="11:11">
      <c r="K203"/>
    </row>
    <row r="204" spans="11:11">
      <c r="K204"/>
    </row>
    <row r="205" spans="11:11">
      <c r="K205"/>
    </row>
    <row r="206" spans="11:11">
      <c r="K206"/>
    </row>
    <row r="207" spans="11:11">
      <c r="K207"/>
    </row>
    <row r="208" spans="11:11">
      <c r="K208"/>
    </row>
    <row r="209" spans="11:11">
      <c r="K209"/>
    </row>
    <row r="210" spans="11:11">
      <c r="K210"/>
    </row>
    <row r="211" spans="11:11">
      <c r="K211"/>
    </row>
    <row r="212" spans="11:11">
      <c r="K212"/>
    </row>
    <row r="213" spans="11:11">
      <c r="K213"/>
    </row>
    <row r="214" spans="11:11">
      <c r="K214"/>
    </row>
    <row r="215" spans="11:11">
      <c r="K215"/>
    </row>
    <row r="216" spans="11:11">
      <c r="K216"/>
    </row>
    <row r="217" spans="11:11">
      <c r="K217"/>
    </row>
    <row r="218" spans="11:11">
      <c r="K218"/>
    </row>
    <row r="219" spans="11:11">
      <c r="K219"/>
    </row>
    <row r="220" spans="11:11">
      <c r="K220"/>
    </row>
    <row r="221" spans="11:11">
      <c r="K221"/>
    </row>
    <row r="222" spans="11:11">
      <c r="K222"/>
    </row>
    <row r="223" spans="11:11">
      <c r="K223"/>
    </row>
    <row r="224" spans="11:11">
      <c r="K224"/>
    </row>
    <row r="225" spans="11:11">
      <c r="K225"/>
    </row>
    <row r="226" spans="11:11">
      <c r="K226"/>
    </row>
    <row r="227" spans="11:11">
      <c r="K227"/>
    </row>
    <row r="228" spans="11:11">
      <c r="K228"/>
    </row>
    <row r="229" spans="11:11">
      <c r="K229"/>
    </row>
    <row r="230" spans="11:11">
      <c r="K230"/>
    </row>
    <row r="231" spans="11:11">
      <c r="K231"/>
    </row>
    <row r="232" spans="11:11">
      <c r="K232"/>
    </row>
    <row r="233" spans="11:11">
      <c r="K233"/>
    </row>
    <row r="234" spans="11:11">
      <c r="K234"/>
    </row>
    <row r="235" spans="11:11">
      <c r="K235"/>
    </row>
    <row r="236" spans="11:11">
      <c r="K236"/>
    </row>
    <row r="237" spans="11:11">
      <c r="K237"/>
    </row>
    <row r="238" spans="11:11">
      <c r="K238"/>
    </row>
    <row r="239" spans="11:11">
      <c r="K239"/>
    </row>
    <row r="240" spans="11:11">
      <c r="K240"/>
    </row>
    <row r="241" spans="11:11">
      <c r="K241"/>
    </row>
    <row r="242" spans="11:11">
      <c r="K242"/>
    </row>
    <row r="243" spans="11:11">
      <c r="K243"/>
    </row>
    <row r="244" spans="11:11">
      <c r="K244"/>
    </row>
    <row r="245" spans="11:11">
      <c r="K245"/>
    </row>
    <row r="246" spans="11:11">
      <c r="K246"/>
    </row>
    <row r="247" spans="11:11">
      <c r="K247"/>
    </row>
    <row r="248" spans="11:11">
      <c r="K248"/>
    </row>
    <row r="249" spans="11:11">
      <c r="K249"/>
    </row>
    <row r="250" spans="11:11">
      <c r="K250"/>
    </row>
    <row r="251" spans="11:11">
      <c r="K251"/>
    </row>
    <row r="252" spans="11:11">
      <c r="K252"/>
    </row>
    <row r="253" spans="11:11">
      <c r="K253"/>
    </row>
    <row r="254" spans="11:11">
      <c r="K254"/>
    </row>
    <row r="255" spans="11:11">
      <c r="K255"/>
    </row>
    <row r="256" spans="11:11">
      <c r="K256"/>
    </row>
    <row r="257" spans="11:11">
      <c r="K257"/>
    </row>
    <row r="258" spans="11:11">
      <c r="K258"/>
    </row>
    <row r="259" spans="11:11">
      <c r="K259"/>
    </row>
    <row r="260" spans="11:11">
      <c r="K260"/>
    </row>
    <row r="261" spans="11:11">
      <c r="K261"/>
    </row>
    <row r="262" spans="11:11">
      <c r="K262"/>
    </row>
    <row r="263" spans="11:11">
      <c r="K263"/>
    </row>
    <row r="264" spans="11:11">
      <c r="K264"/>
    </row>
    <row r="265" spans="11:11">
      <c r="K265"/>
    </row>
    <row r="266" spans="11:11">
      <c r="K266"/>
    </row>
    <row r="267" spans="11:11">
      <c r="K267"/>
    </row>
    <row r="268" spans="11:11">
      <c r="K268"/>
    </row>
    <row r="269" spans="11:11">
      <c r="K269"/>
    </row>
    <row r="270" spans="11:11">
      <c r="K270"/>
    </row>
    <row r="271" spans="11:11">
      <c r="K271"/>
    </row>
    <row r="272" spans="11:11">
      <c r="K272"/>
    </row>
    <row r="273" spans="11:11">
      <c r="K273"/>
    </row>
    <row r="274" spans="11:11">
      <c r="K274"/>
    </row>
    <row r="275" spans="11:11">
      <c r="K275"/>
    </row>
    <row r="276" spans="11:11">
      <c r="K276"/>
    </row>
    <row r="277" spans="11:11">
      <c r="K277"/>
    </row>
    <row r="278" spans="11:11">
      <c r="K278"/>
    </row>
    <row r="279" spans="11:11">
      <c r="K279"/>
    </row>
    <row r="280" spans="11:11">
      <c r="K280"/>
    </row>
    <row r="281" spans="11:11">
      <c r="K281"/>
    </row>
    <row r="282" spans="11:11">
      <c r="K282"/>
    </row>
    <row r="283" spans="11:11">
      <c r="K283"/>
    </row>
    <row r="284" spans="11:11">
      <c r="K284"/>
    </row>
    <row r="285" spans="11:11">
      <c r="K285"/>
    </row>
    <row r="286" spans="11:11">
      <c r="K286"/>
    </row>
    <row r="287" spans="11:11">
      <c r="K287"/>
    </row>
    <row r="288" spans="11:11">
      <c r="K288"/>
    </row>
    <row r="289" spans="11:11">
      <c r="K289"/>
    </row>
    <row r="290" spans="11:11">
      <c r="K290"/>
    </row>
    <row r="291" spans="11:11">
      <c r="K291"/>
    </row>
    <row r="292" spans="11:11">
      <c r="K292"/>
    </row>
    <row r="293" spans="11:11">
      <c r="K293"/>
    </row>
    <row r="294" spans="11:11">
      <c r="K294"/>
    </row>
    <row r="295" spans="11:11">
      <c r="K295"/>
    </row>
    <row r="296" spans="11:11">
      <c r="K296"/>
    </row>
    <row r="297" spans="11:11">
      <c r="K297"/>
    </row>
    <row r="298" spans="11:11">
      <c r="K298"/>
    </row>
    <row r="299" spans="11:11">
      <c r="K299"/>
    </row>
    <row r="300" spans="11:11">
      <c r="K300"/>
    </row>
    <row r="301" spans="11:11">
      <c r="K301"/>
    </row>
    <row r="302" spans="11:11">
      <c r="K302"/>
    </row>
    <row r="303" spans="11:11">
      <c r="K303"/>
    </row>
    <row r="304" spans="11:11">
      <c r="K304"/>
    </row>
    <row r="305" spans="11:11">
      <c r="K305"/>
    </row>
    <row r="306" spans="11:11">
      <c r="K306"/>
    </row>
    <row r="307" spans="11:11">
      <c r="K307"/>
    </row>
    <row r="308" spans="11:11">
      <c r="K308"/>
    </row>
    <row r="309" spans="11:11">
      <c r="K309"/>
    </row>
    <row r="310" spans="11:11">
      <c r="K310"/>
    </row>
    <row r="311" spans="11:11">
      <c r="K311"/>
    </row>
    <row r="312" spans="11:11">
      <c r="K312"/>
    </row>
    <row r="313" spans="11:11">
      <c r="K313"/>
    </row>
    <row r="314" spans="11:11">
      <c r="K314"/>
    </row>
    <row r="315" spans="11:11">
      <c r="K315"/>
    </row>
    <row r="316" spans="11:11">
      <c r="K316"/>
    </row>
    <row r="317" spans="11:11">
      <c r="K317"/>
    </row>
    <row r="318" spans="11:11">
      <c r="K318"/>
    </row>
    <row r="319" spans="11:11">
      <c r="K319"/>
    </row>
    <row r="320" spans="11:11">
      <c r="K320"/>
    </row>
    <row r="321" spans="11:11">
      <c r="K321"/>
    </row>
    <row r="322" spans="11:11">
      <c r="K322"/>
    </row>
    <row r="323" spans="11:11">
      <c r="K323"/>
    </row>
    <row r="324" spans="11:11">
      <c r="K324"/>
    </row>
    <row r="325" spans="11:11">
      <c r="K325"/>
    </row>
    <row r="326" spans="11:11">
      <c r="K326"/>
    </row>
    <row r="327" spans="11:11">
      <c r="K327"/>
    </row>
    <row r="328" spans="11:11">
      <c r="K328"/>
    </row>
    <row r="329" spans="11:11">
      <c r="K329"/>
    </row>
    <row r="330" spans="11:11">
      <c r="K330"/>
    </row>
    <row r="331" spans="11:11">
      <c r="K331"/>
    </row>
    <row r="332" spans="11:11">
      <c r="K332"/>
    </row>
    <row r="333" spans="11:11">
      <c r="K333"/>
    </row>
    <row r="334" spans="11:11">
      <c r="K334"/>
    </row>
    <row r="335" spans="11:11">
      <c r="K335"/>
    </row>
    <row r="336" spans="11:11">
      <c r="K336"/>
    </row>
    <row r="337" spans="11:11">
      <c r="K337"/>
    </row>
    <row r="338" spans="11:11">
      <c r="K338"/>
    </row>
    <row r="339" spans="11:11">
      <c r="K339"/>
    </row>
    <row r="340" spans="11:11">
      <c r="K340"/>
    </row>
    <row r="341" spans="11:11">
      <c r="K341"/>
    </row>
    <row r="342" spans="11:11">
      <c r="K342"/>
    </row>
    <row r="343" spans="11:11">
      <c r="K343"/>
    </row>
    <row r="344" spans="11:11">
      <c r="K344"/>
    </row>
    <row r="345" spans="11:11">
      <c r="K345"/>
    </row>
    <row r="346" spans="11:11">
      <c r="K346"/>
    </row>
    <row r="347" spans="11:11">
      <c r="K347"/>
    </row>
    <row r="348" spans="11:11">
      <c r="K348"/>
    </row>
    <row r="349" spans="11:11">
      <c r="K349"/>
    </row>
    <row r="350" spans="11:11">
      <c r="K350"/>
    </row>
    <row r="351" spans="11:11">
      <c r="K351"/>
    </row>
    <row r="352" spans="11:11">
      <c r="K352"/>
    </row>
    <row r="353" spans="11:11">
      <c r="K353"/>
    </row>
    <row r="354" spans="11:11">
      <c r="K354"/>
    </row>
    <row r="355" spans="11:11">
      <c r="K355"/>
    </row>
    <row r="356" spans="11:11">
      <c r="K356"/>
    </row>
    <row r="357" spans="11:11">
      <c r="K357"/>
    </row>
    <row r="358" spans="11:11">
      <c r="K358"/>
    </row>
    <row r="359" spans="11:11">
      <c r="K359"/>
    </row>
    <row r="360" spans="11:11">
      <c r="K360"/>
    </row>
    <row r="361" spans="11:11">
      <c r="K361"/>
    </row>
    <row r="362" spans="11:11">
      <c r="K362"/>
    </row>
    <row r="363" spans="11:11">
      <c r="K363"/>
    </row>
    <row r="364" spans="11:11">
      <c r="K364"/>
    </row>
    <row r="365" spans="11:11">
      <c r="K365"/>
    </row>
    <row r="366" spans="11:11">
      <c r="K366"/>
    </row>
    <row r="367" spans="11:11">
      <c r="K367"/>
    </row>
    <row r="368" spans="11:11">
      <c r="K368"/>
    </row>
    <row r="369" spans="11:11">
      <c r="K369"/>
    </row>
    <row r="370" spans="11:11">
      <c r="K370"/>
    </row>
    <row r="371" spans="11:11">
      <c r="K371"/>
    </row>
    <row r="372" spans="11:11">
      <c r="K372"/>
    </row>
    <row r="373" spans="11:11">
      <c r="K373"/>
    </row>
    <row r="374" spans="11:11">
      <c r="K374"/>
    </row>
    <row r="375" spans="11:11">
      <c r="K375"/>
    </row>
    <row r="376" spans="11:11">
      <c r="K376"/>
    </row>
    <row r="377" spans="11:11">
      <c r="K377"/>
    </row>
    <row r="378" spans="11:11">
      <c r="K378"/>
    </row>
    <row r="379" spans="11:11">
      <c r="K379"/>
    </row>
    <row r="380" spans="11:11">
      <c r="K380"/>
    </row>
    <row r="381" spans="11:11">
      <c r="K381"/>
    </row>
    <row r="382" spans="11:11">
      <c r="K382"/>
    </row>
    <row r="383" spans="11:11">
      <c r="K383"/>
    </row>
    <row r="384" spans="11:11">
      <c r="K384"/>
    </row>
    <row r="385" spans="11:11">
      <c r="K385"/>
    </row>
    <row r="386" spans="11:11">
      <c r="K386"/>
    </row>
    <row r="387" spans="11:11">
      <c r="K387"/>
    </row>
    <row r="388" spans="11:11">
      <c r="K388"/>
    </row>
    <row r="389" spans="11:11">
      <c r="K389"/>
    </row>
    <row r="390" spans="11:11">
      <c r="K390"/>
    </row>
    <row r="391" spans="11:11">
      <c r="K391"/>
    </row>
    <row r="392" spans="11:11">
      <c r="K392"/>
    </row>
    <row r="393" spans="11:11">
      <c r="K393"/>
    </row>
    <row r="394" spans="11:11">
      <c r="K394"/>
    </row>
    <row r="395" spans="11:11">
      <c r="K395"/>
    </row>
    <row r="396" spans="11:11">
      <c r="K396"/>
    </row>
    <row r="397" spans="11:11">
      <c r="K397"/>
    </row>
    <row r="398" spans="11:11">
      <c r="K398"/>
    </row>
    <row r="399" spans="11:11">
      <c r="K399"/>
    </row>
    <row r="400" spans="11:11">
      <c r="K400"/>
    </row>
    <row r="401" spans="11:11">
      <c r="K401"/>
    </row>
    <row r="402" spans="11:11">
      <c r="K402"/>
    </row>
    <row r="403" spans="11:11">
      <c r="K403"/>
    </row>
    <row r="404" spans="11:11">
      <c r="K404"/>
    </row>
    <row r="405" spans="11:11">
      <c r="K405"/>
    </row>
    <row r="406" spans="11:11">
      <c r="K406"/>
    </row>
    <row r="407" spans="11:11">
      <c r="K407"/>
    </row>
    <row r="408" spans="11:11">
      <c r="K408"/>
    </row>
    <row r="409" spans="11:11">
      <c r="K409"/>
    </row>
    <row r="410" spans="11:11">
      <c r="K410"/>
    </row>
    <row r="411" spans="11:11">
      <c r="K411"/>
    </row>
    <row r="412" spans="11:11">
      <c r="K412"/>
    </row>
    <row r="413" spans="11:11">
      <c r="K413"/>
    </row>
    <row r="414" spans="11:11">
      <c r="K414"/>
    </row>
    <row r="415" spans="11:11">
      <c r="K415"/>
    </row>
    <row r="416" spans="11:11">
      <c r="K416"/>
    </row>
    <row r="417" spans="11:11">
      <c r="K417"/>
    </row>
    <row r="418" spans="11:11">
      <c r="K418"/>
    </row>
    <row r="419" spans="11:11">
      <c r="K419"/>
    </row>
    <row r="420" spans="11:11">
      <c r="K420"/>
    </row>
    <row r="421" spans="11:11">
      <c r="K421"/>
    </row>
    <row r="422" spans="11:11">
      <c r="K422"/>
    </row>
    <row r="423" spans="11:11">
      <c r="K423"/>
    </row>
    <row r="424" spans="11:11">
      <c r="K424"/>
    </row>
    <row r="425" spans="11:11">
      <c r="K425"/>
    </row>
    <row r="426" spans="11:11">
      <c r="K426"/>
    </row>
    <row r="427" spans="11:11">
      <c r="K427"/>
    </row>
    <row r="428" spans="11:11">
      <c r="K428"/>
    </row>
    <row r="429" spans="11:11">
      <c r="K429"/>
    </row>
    <row r="430" spans="11:11">
      <c r="K430"/>
    </row>
    <row r="431" spans="11:11">
      <c r="K431"/>
    </row>
    <row r="432" spans="11:11">
      <c r="K432"/>
    </row>
    <row r="433" spans="11:11">
      <c r="K433"/>
    </row>
    <row r="434" spans="11:11">
      <c r="K434"/>
    </row>
    <row r="435" spans="11:11">
      <c r="K435"/>
    </row>
    <row r="436" spans="11:11">
      <c r="K436"/>
    </row>
    <row r="437" spans="11:11">
      <c r="K437"/>
    </row>
    <row r="438" spans="11:11">
      <c r="K438"/>
    </row>
    <row r="439" spans="11:11">
      <c r="K439"/>
    </row>
    <row r="440" spans="11:11">
      <c r="K440"/>
    </row>
    <row r="441" spans="11:11">
      <c r="K441"/>
    </row>
    <row r="442" spans="11:11">
      <c r="K442"/>
    </row>
    <row r="443" spans="11:11">
      <c r="K443"/>
    </row>
    <row r="444" spans="11:11">
      <c r="K444"/>
    </row>
    <row r="445" spans="11:11">
      <c r="K445"/>
    </row>
    <row r="446" spans="11:11">
      <c r="K446"/>
    </row>
    <row r="447" spans="11:11">
      <c r="K447"/>
    </row>
    <row r="448" spans="11:11">
      <c r="K448"/>
    </row>
    <row r="449" spans="11:11">
      <c r="K449"/>
    </row>
    <row r="450" spans="11:11">
      <c r="K450"/>
    </row>
    <row r="451" spans="11:11">
      <c r="K451"/>
    </row>
    <row r="452" spans="11:11">
      <c r="K452"/>
    </row>
    <row r="453" spans="11:11">
      <c r="K453"/>
    </row>
    <row r="454" spans="11:11">
      <c r="K454"/>
    </row>
    <row r="455" spans="11:11">
      <c r="K455"/>
    </row>
    <row r="456" spans="11:11">
      <c r="K456"/>
    </row>
    <row r="457" spans="11:11">
      <c r="K457"/>
    </row>
    <row r="458" spans="11:11">
      <c r="K458"/>
    </row>
    <row r="459" spans="11:11">
      <c r="K459"/>
    </row>
    <row r="460" spans="11:11">
      <c r="K460"/>
    </row>
    <row r="461" spans="11:11">
      <c r="K461"/>
    </row>
    <row r="462" spans="11:11">
      <c r="K462"/>
    </row>
    <row r="463" spans="11:11">
      <c r="K463"/>
    </row>
    <row r="464" spans="11:11">
      <c r="K464"/>
    </row>
    <row r="465" spans="11:11">
      <c r="K465"/>
    </row>
    <row r="466" spans="11:11">
      <c r="K466"/>
    </row>
    <row r="467" spans="11:11">
      <c r="K467"/>
    </row>
    <row r="468" spans="11:11">
      <c r="K468"/>
    </row>
    <row r="469" spans="11:11">
      <c r="K469"/>
    </row>
    <row r="470" spans="11:11">
      <c r="K470"/>
    </row>
    <row r="471" spans="11:11">
      <c r="K471"/>
    </row>
    <row r="472" spans="11:11">
      <c r="K472"/>
    </row>
    <row r="473" spans="11:11">
      <c r="K473"/>
    </row>
    <row r="474" spans="11:11">
      <c r="K474"/>
    </row>
    <row r="475" spans="11:11">
      <c r="K475"/>
    </row>
    <row r="476" spans="11:11">
      <c r="K476"/>
    </row>
    <row r="477" spans="11:11">
      <c r="K477"/>
    </row>
    <row r="478" spans="11:11">
      <c r="K478"/>
    </row>
    <row r="479" spans="11:11">
      <c r="K479"/>
    </row>
    <row r="480" spans="11:11">
      <c r="K480"/>
    </row>
    <row r="481" spans="11:11">
      <c r="K481"/>
    </row>
    <row r="482" spans="11:11">
      <c r="K482"/>
    </row>
    <row r="483" spans="11:11">
      <c r="K483"/>
    </row>
    <row r="484" spans="11:11">
      <c r="K484"/>
    </row>
    <row r="485" spans="11:11">
      <c r="K485"/>
    </row>
    <row r="486" spans="11:11">
      <c r="K486"/>
    </row>
    <row r="487" spans="11:11">
      <c r="K487"/>
    </row>
    <row r="488" spans="11:11">
      <c r="K488"/>
    </row>
    <row r="489" spans="11:11">
      <c r="K489"/>
    </row>
    <row r="490" spans="11:11">
      <c r="K490"/>
    </row>
    <row r="491" spans="11:11">
      <c r="K491"/>
    </row>
    <row r="492" spans="11:11">
      <c r="K492"/>
    </row>
    <row r="493" spans="11:11">
      <c r="K493"/>
    </row>
    <row r="494" spans="11:11">
      <c r="K494"/>
    </row>
    <row r="495" spans="11:11">
      <c r="K495"/>
    </row>
    <row r="496" spans="11:11">
      <c r="K496"/>
    </row>
    <row r="497" spans="11:11">
      <c r="K497"/>
    </row>
    <row r="498" spans="11:11">
      <c r="K498"/>
    </row>
    <row r="499" spans="11:11">
      <c r="K499"/>
    </row>
    <row r="500" spans="11:11">
      <c r="K500"/>
    </row>
    <row r="501" spans="11:11">
      <c r="K501"/>
    </row>
    <row r="502" spans="11:11">
      <c r="K502"/>
    </row>
    <row r="503" spans="11:11">
      <c r="K503"/>
    </row>
    <row r="504" spans="11:11">
      <c r="K504"/>
    </row>
    <row r="505" spans="11:11">
      <c r="K505"/>
    </row>
    <row r="506" spans="11:11">
      <c r="K506"/>
    </row>
    <row r="507" spans="11:11">
      <c r="K507"/>
    </row>
    <row r="508" spans="11:11">
      <c r="K508"/>
    </row>
    <row r="509" spans="11:11">
      <c r="K509"/>
    </row>
    <row r="510" spans="11:11">
      <c r="K510"/>
    </row>
    <row r="511" spans="11:11">
      <c r="K511"/>
    </row>
    <row r="512" spans="11:11">
      <c r="K512"/>
    </row>
    <row r="513" spans="11:11">
      <c r="K513"/>
    </row>
    <row r="514" spans="11:11">
      <c r="K514"/>
    </row>
    <row r="515" spans="11:11">
      <c r="K515"/>
    </row>
    <row r="516" spans="11:11">
      <c r="K516"/>
    </row>
    <row r="517" spans="11:11">
      <c r="K517"/>
    </row>
    <row r="518" spans="11:11">
      <c r="K518"/>
    </row>
    <row r="519" spans="11:11">
      <c r="K519"/>
    </row>
    <row r="520" spans="11:11">
      <c r="K520"/>
    </row>
    <row r="521" spans="11:11">
      <c r="K521"/>
    </row>
    <row r="522" spans="11:11">
      <c r="K522"/>
    </row>
    <row r="523" spans="11:11">
      <c r="K523"/>
    </row>
    <row r="524" spans="11:11">
      <c r="K524"/>
    </row>
    <row r="525" spans="11:11">
      <c r="K525"/>
    </row>
    <row r="526" spans="11:11">
      <c r="K526"/>
    </row>
    <row r="527" spans="11:11">
      <c r="K527"/>
    </row>
    <row r="528" spans="11:11">
      <c r="K528"/>
    </row>
    <row r="529" spans="11:11">
      <c r="K529"/>
    </row>
    <row r="530" spans="11:11">
      <c r="K530"/>
    </row>
    <row r="531" spans="11:11">
      <c r="K531"/>
    </row>
    <row r="532" spans="11:11">
      <c r="K532"/>
    </row>
    <row r="533" spans="11:11">
      <c r="K533"/>
    </row>
    <row r="534" spans="11:11">
      <c r="K534"/>
    </row>
    <row r="535" spans="11:11">
      <c r="K535"/>
    </row>
    <row r="536" spans="11:11">
      <c r="K536"/>
    </row>
    <row r="537" spans="11:11">
      <c r="K537"/>
    </row>
    <row r="538" spans="11:11">
      <c r="K538"/>
    </row>
    <row r="539" spans="11:11">
      <c r="K539"/>
    </row>
    <row r="540" spans="11:11">
      <c r="K540"/>
    </row>
    <row r="541" spans="11:11">
      <c r="K541"/>
    </row>
    <row r="542" spans="11:11">
      <c r="K542"/>
    </row>
    <row r="543" spans="11:11">
      <c r="K543"/>
    </row>
    <row r="544" spans="11:11">
      <c r="K544"/>
    </row>
    <row r="545" spans="11:11">
      <c r="K545"/>
    </row>
    <row r="546" spans="11:11">
      <c r="K546"/>
    </row>
    <row r="547" spans="11:11">
      <c r="K547"/>
    </row>
    <row r="548" spans="11:11">
      <c r="K548"/>
    </row>
    <row r="549" spans="11:11">
      <c r="K549"/>
    </row>
    <row r="550" spans="11:11">
      <c r="K550"/>
    </row>
    <row r="551" spans="11:11">
      <c r="K551"/>
    </row>
    <row r="552" spans="11:11">
      <c r="K552"/>
    </row>
    <row r="553" spans="11:11">
      <c r="K553"/>
    </row>
    <row r="554" spans="11:11">
      <c r="K554"/>
    </row>
    <row r="555" spans="11:11">
      <c r="K555"/>
    </row>
    <row r="556" spans="11:11">
      <c r="K556"/>
    </row>
    <row r="557" spans="11:11">
      <c r="K557"/>
    </row>
    <row r="558" spans="11:11">
      <c r="K558"/>
    </row>
    <row r="559" spans="11:11">
      <c r="K559"/>
    </row>
    <row r="560" spans="11:11">
      <c r="K560"/>
    </row>
    <row r="561" spans="11:11">
      <c r="K561"/>
    </row>
    <row r="562" spans="11:11">
      <c r="K562"/>
    </row>
    <row r="563" spans="11:11">
      <c r="K563"/>
    </row>
    <row r="564" spans="11:11">
      <c r="K564"/>
    </row>
    <row r="565" spans="11:11">
      <c r="K565"/>
    </row>
    <row r="566" spans="11:11">
      <c r="K566"/>
    </row>
    <row r="567" spans="11:11">
      <c r="K567"/>
    </row>
    <row r="568" spans="11:11">
      <c r="K568"/>
    </row>
    <row r="569" spans="11:11">
      <c r="K569"/>
    </row>
    <row r="570" spans="11:11">
      <c r="K570"/>
    </row>
    <row r="571" spans="11:11">
      <c r="K571"/>
    </row>
    <row r="572" spans="11:11">
      <c r="K572"/>
    </row>
    <row r="573" spans="11:11">
      <c r="K573"/>
    </row>
    <row r="574" spans="11:11">
      <c r="K574"/>
    </row>
    <row r="575" spans="11:11">
      <c r="K575"/>
    </row>
    <row r="576" spans="11:11">
      <c r="K576"/>
    </row>
    <row r="577" spans="11:11">
      <c r="K577"/>
    </row>
    <row r="578" spans="11:11">
      <c r="K578"/>
    </row>
    <row r="579" spans="11:11">
      <c r="K579"/>
    </row>
    <row r="580" spans="11:11">
      <c r="K580"/>
    </row>
    <row r="581" spans="11:11">
      <c r="K581"/>
    </row>
    <row r="582" spans="11:11">
      <c r="K582"/>
    </row>
    <row r="583" spans="11:11">
      <c r="K583"/>
    </row>
    <row r="584" spans="11:11">
      <c r="K584"/>
    </row>
    <row r="585" spans="11:11">
      <c r="K585"/>
    </row>
    <row r="586" spans="11:11">
      <c r="K586"/>
    </row>
    <row r="587" spans="11:11">
      <c r="K587"/>
    </row>
    <row r="588" spans="11:11">
      <c r="K588"/>
    </row>
    <row r="589" spans="11:11">
      <c r="K589"/>
    </row>
    <row r="590" spans="11:11">
      <c r="K590"/>
    </row>
    <row r="591" spans="11:11">
      <c r="K591"/>
    </row>
    <row r="592" spans="11:11">
      <c r="K592"/>
    </row>
    <row r="593" spans="11:11">
      <c r="K593"/>
    </row>
    <row r="594" spans="11:11">
      <c r="K594"/>
    </row>
    <row r="595" spans="11:11">
      <c r="K595"/>
    </row>
    <row r="596" spans="11:11">
      <c r="K596"/>
    </row>
    <row r="597" spans="11:11">
      <c r="K597"/>
    </row>
    <row r="598" spans="11:11">
      <c r="K598"/>
    </row>
    <row r="599" spans="11:11">
      <c r="K599"/>
    </row>
    <row r="600" spans="11:11">
      <c r="K600"/>
    </row>
    <row r="601" spans="11:11">
      <c r="K601"/>
    </row>
    <row r="602" spans="11:11">
      <c r="K602"/>
    </row>
    <row r="603" spans="11:11">
      <c r="K603"/>
    </row>
    <row r="604" spans="11:11">
      <c r="K604"/>
    </row>
    <row r="605" spans="11:11">
      <c r="K605"/>
    </row>
    <row r="606" spans="11:11">
      <c r="K606"/>
    </row>
    <row r="607" spans="11:11">
      <c r="K607"/>
    </row>
    <row r="608" spans="11:11">
      <c r="K608"/>
    </row>
    <row r="609" spans="11:11">
      <c r="K609"/>
    </row>
    <row r="610" spans="11:11">
      <c r="K610"/>
    </row>
    <row r="611" spans="11:11">
      <c r="K611"/>
    </row>
    <row r="612" spans="11:11">
      <c r="K612"/>
    </row>
    <row r="613" spans="11:11">
      <c r="K613"/>
    </row>
    <row r="614" spans="11:11">
      <c r="K614"/>
    </row>
    <row r="615" spans="11:11">
      <c r="K615"/>
    </row>
    <row r="616" spans="11:11">
      <c r="K616"/>
    </row>
    <row r="617" spans="11:11">
      <c r="K617"/>
    </row>
  </sheetData>
  <mergeCells count="5">
    <mergeCell ref="M10:M11"/>
    <mergeCell ref="F2:H2"/>
    <mergeCell ref="C2:C3"/>
    <mergeCell ref="A2:A3"/>
    <mergeCell ref="D2:D3"/>
  </mergeCells>
  <phoneticPr fontId="0" type="noConversion"/>
  <dataValidations xWindow="829" yWindow="749" count="2">
    <dataValidation type="decimal" allowBlank="1" showInputMessage="1" showErrorMessage="1" errorTitle="ACHTUNG" error="Dezimalen nicht mit Komma, sondern Punkt!" promptTitle="Eingabe" prompt="Anzahl Stunden. Bruchteile von Stunden in Dezimalen angeben (z.B. 30 Min. = 0.5, 45 Min. = 0.75)." sqref="H4:J35 G4:G34 I36:J36" xr:uid="{00000000-0002-0000-0900-000000000000}">
      <formula1>0</formula1>
      <formula2>24</formula2>
    </dataValidation>
    <dataValidation allowBlank="1" showInputMessage="1" showErrorMessage="1" promptTitle="Eingabe" prompt="Anzahl Lektionen ! _x000a_Bruchteile von Lektionen in Dezimalen angeben ( z.B. eine halbe Lektion = 0.5 )." sqref="E4:E34" xr:uid="{00000000-0002-0000-0900-000001000000}"/>
  </dataValidations>
  <pageMargins left="0.35433070866141736" right="0.43307086614173229" top="0.23622047244094491" bottom="0.39370078740157483" header="0.19685039370078741" footer="0.35433070866141736"/>
  <pageSetup paperSize="9" scale="58" fitToHeight="3" orientation="portrait" horizontalDpi="36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7"/>
  <sheetViews>
    <sheetView showGridLines="0" showRowColHeaders="0" zoomScaleNormal="100" workbookViewId="0">
      <pane xSplit="11" ySplit="3" topLeftCell="L4" activePane="bottomRight" state="frozen"/>
      <selection pane="bottomRight" activeCell="C4" sqref="C4"/>
      <selection pane="bottomLeft" activeCell="A4" sqref="A4"/>
      <selection pane="topRight" activeCell="K1" sqref="K1"/>
    </sheetView>
  </sheetViews>
  <sheetFormatPr defaultColWidth="16.28515625" defaultRowHeight="12.75"/>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2.9" thickBot="1">
      <c r="A1" s="249">
        <f>Übersicht!H2</f>
        <v>45689</v>
      </c>
      <c r="B1" s="249"/>
      <c r="C1" s="249"/>
      <c r="D1" s="50">
        <f>IF(Übersicht!F3="keinSchaltjahr",28,29)</f>
        <v>28</v>
      </c>
      <c r="E1" s="50"/>
      <c r="F1" s="1"/>
      <c r="G1" s="2"/>
      <c r="H1" s="2"/>
      <c r="I1" s="2"/>
      <c r="J1" s="2"/>
      <c r="K1" s="2"/>
    </row>
    <row r="2" spans="1:11" s="5" customFormat="1" ht="51.75" customHeight="1">
      <c r="A2" s="255" t="s">
        <v>91</v>
      </c>
      <c r="B2" s="43"/>
      <c r="C2" s="253" t="s">
        <v>92</v>
      </c>
      <c r="D2" s="253" t="s">
        <v>93</v>
      </c>
      <c r="E2" s="180" t="s">
        <v>94</v>
      </c>
      <c r="F2" s="22" t="s">
        <v>95</v>
      </c>
      <c r="G2" s="250" t="s">
        <v>96</v>
      </c>
      <c r="H2" s="251"/>
      <c r="I2" s="252"/>
      <c r="J2" s="15" t="s">
        <v>97</v>
      </c>
      <c r="K2" s="4" t="s">
        <v>65</v>
      </c>
    </row>
    <row r="3" spans="1:11" s="5" customFormat="1" ht="39" customHeight="1" thickBot="1">
      <c r="A3" s="256"/>
      <c r="B3" s="44"/>
      <c r="C3" s="254"/>
      <c r="D3" s="254"/>
      <c r="E3" s="181" t="s">
        <v>68</v>
      </c>
      <c r="F3" s="58" t="s">
        <v>98</v>
      </c>
      <c r="G3" s="61" t="s">
        <v>70</v>
      </c>
      <c r="H3" s="61" t="s">
        <v>99</v>
      </c>
      <c r="I3" s="61" t="s">
        <v>72</v>
      </c>
      <c r="J3" s="59" t="s">
        <v>73</v>
      </c>
      <c r="K3" s="60" t="s">
        <v>73</v>
      </c>
    </row>
    <row r="4" spans="1:11" s="7" customFormat="1" ht="15">
      <c r="A4" s="42">
        <f>A1</f>
        <v>45689</v>
      </c>
      <c r="B4" s="47">
        <f>A4</f>
        <v>45689</v>
      </c>
      <c r="C4" s="23"/>
      <c r="D4" s="24"/>
      <c r="E4" s="184"/>
      <c r="F4" s="28"/>
      <c r="G4" s="204">
        <f>F4*0.75</f>
        <v>0</v>
      </c>
      <c r="H4" s="205"/>
      <c r="I4" s="205"/>
      <c r="J4" s="206"/>
      <c r="K4" s="207"/>
    </row>
    <row r="5" spans="1:11" s="7" customFormat="1" ht="15">
      <c r="A5" s="42">
        <f>A4+1</f>
        <v>45690</v>
      </c>
      <c r="B5" s="47">
        <f t="shared" ref="B5:B32" si="0">A5</f>
        <v>45690</v>
      </c>
      <c r="C5" s="23"/>
      <c r="D5" s="24"/>
      <c r="E5" s="184"/>
      <c r="F5" s="28"/>
      <c r="G5" s="208">
        <f t="shared" ref="G5:G31" si="1">F5*0.75</f>
        <v>0</v>
      </c>
      <c r="H5" s="205"/>
      <c r="I5" s="205"/>
      <c r="J5" s="206"/>
      <c r="K5" s="207"/>
    </row>
    <row r="6" spans="1:11" s="7" customFormat="1" ht="15">
      <c r="A6" s="42">
        <f>A5+1</f>
        <v>45691</v>
      </c>
      <c r="B6" s="47">
        <f t="shared" si="0"/>
        <v>45691</v>
      </c>
      <c r="C6" s="23"/>
      <c r="D6" s="24"/>
      <c r="E6" s="184"/>
      <c r="F6" s="28"/>
      <c r="G6" s="208">
        <f t="shared" si="1"/>
        <v>0</v>
      </c>
      <c r="H6" s="205"/>
      <c r="I6" s="205"/>
      <c r="J6" s="206"/>
      <c r="K6" s="207"/>
    </row>
    <row r="7" spans="1:11" s="7" customFormat="1" ht="15">
      <c r="A7" s="42">
        <f t="shared" ref="A7:A31" si="2">A6+1</f>
        <v>45692</v>
      </c>
      <c r="B7" s="47">
        <f t="shared" si="0"/>
        <v>45692</v>
      </c>
      <c r="C7" s="23"/>
      <c r="D7" s="24"/>
      <c r="E7" s="184"/>
      <c r="F7" s="28"/>
      <c r="G7" s="208">
        <f t="shared" si="1"/>
        <v>0</v>
      </c>
      <c r="H7" s="205"/>
      <c r="I7" s="205"/>
      <c r="J7" s="206"/>
      <c r="K7" s="207"/>
    </row>
    <row r="8" spans="1:11" s="7" customFormat="1" ht="15">
      <c r="A8" s="42">
        <f t="shared" si="2"/>
        <v>45693</v>
      </c>
      <c r="B8" s="47">
        <f t="shared" si="0"/>
        <v>45693</v>
      </c>
      <c r="C8" s="23"/>
      <c r="D8" s="24"/>
      <c r="E8" s="184"/>
      <c r="F8" s="28"/>
      <c r="G8" s="208">
        <f t="shared" si="1"/>
        <v>0</v>
      </c>
      <c r="H8" s="205"/>
      <c r="I8" s="205"/>
      <c r="J8" s="206"/>
      <c r="K8" s="207"/>
    </row>
    <row r="9" spans="1:11" s="7" customFormat="1" ht="15">
      <c r="A9" s="42">
        <f t="shared" si="2"/>
        <v>45694</v>
      </c>
      <c r="B9" s="47">
        <f t="shared" si="0"/>
        <v>45694</v>
      </c>
      <c r="C9" s="23"/>
      <c r="D9" s="24"/>
      <c r="E9" s="184"/>
      <c r="F9" s="28"/>
      <c r="G9" s="208">
        <f t="shared" si="1"/>
        <v>0</v>
      </c>
      <c r="H9" s="205"/>
      <c r="I9" s="205"/>
      <c r="J9" s="206"/>
      <c r="K9" s="207"/>
    </row>
    <row r="10" spans="1:11" s="7" customFormat="1" ht="15">
      <c r="A10" s="42">
        <f t="shared" si="2"/>
        <v>45695</v>
      </c>
      <c r="B10" s="47">
        <f t="shared" si="0"/>
        <v>45695</v>
      </c>
      <c r="C10" s="23"/>
      <c r="D10" s="24"/>
      <c r="E10" s="184"/>
      <c r="F10" s="28"/>
      <c r="G10" s="208">
        <f t="shared" si="1"/>
        <v>0</v>
      </c>
      <c r="H10" s="205"/>
      <c r="I10" s="205"/>
      <c r="J10" s="206"/>
      <c r="K10" s="207"/>
    </row>
    <row r="11" spans="1:11" s="7" customFormat="1" ht="15">
      <c r="A11" s="42">
        <f t="shared" si="2"/>
        <v>45696</v>
      </c>
      <c r="B11" s="47">
        <f t="shared" si="0"/>
        <v>45696</v>
      </c>
      <c r="C11" s="23"/>
      <c r="D11" s="24"/>
      <c r="E11" s="184"/>
      <c r="F11" s="28"/>
      <c r="G11" s="208">
        <f t="shared" si="1"/>
        <v>0</v>
      </c>
      <c r="H11" s="205"/>
      <c r="I11" s="205"/>
      <c r="J11" s="206"/>
      <c r="K11" s="207"/>
    </row>
    <row r="12" spans="1:11" s="7" customFormat="1" ht="15">
      <c r="A12" s="42">
        <f t="shared" si="2"/>
        <v>45697</v>
      </c>
      <c r="B12" s="47">
        <f t="shared" si="0"/>
        <v>45697</v>
      </c>
      <c r="C12" s="23"/>
      <c r="D12" s="24"/>
      <c r="E12" s="184"/>
      <c r="F12" s="28"/>
      <c r="G12" s="208">
        <f t="shared" si="1"/>
        <v>0</v>
      </c>
      <c r="H12" s="205"/>
      <c r="I12" s="205"/>
      <c r="J12" s="206"/>
      <c r="K12" s="207"/>
    </row>
    <row r="13" spans="1:11" s="7" customFormat="1" ht="15">
      <c r="A13" s="42">
        <f t="shared" si="2"/>
        <v>45698</v>
      </c>
      <c r="B13" s="47">
        <f t="shared" si="0"/>
        <v>45698</v>
      </c>
      <c r="C13" s="23"/>
      <c r="D13" s="24"/>
      <c r="E13" s="184"/>
      <c r="F13" s="28"/>
      <c r="G13" s="208">
        <f t="shared" si="1"/>
        <v>0</v>
      </c>
      <c r="H13" s="205"/>
      <c r="I13" s="205"/>
      <c r="J13" s="206"/>
      <c r="K13" s="207"/>
    </row>
    <row r="14" spans="1:11" s="7" customFormat="1" ht="15">
      <c r="A14" s="42">
        <f t="shared" si="2"/>
        <v>45699</v>
      </c>
      <c r="B14" s="47">
        <f t="shared" si="0"/>
        <v>45699</v>
      </c>
      <c r="C14" s="23"/>
      <c r="D14" s="24"/>
      <c r="E14" s="184"/>
      <c r="F14" s="28"/>
      <c r="G14" s="208">
        <f t="shared" si="1"/>
        <v>0</v>
      </c>
      <c r="H14" s="205"/>
      <c r="I14" s="205"/>
      <c r="J14" s="206"/>
      <c r="K14" s="207"/>
    </row>
    <row r="15" spans="1:11" s="7" customFormat="1" ht="15">
      <c r="A15" s="42">
        <f t="shared" si="2"/>
        <v>45700</v>
      </c>
      <c r="B15" s="47">
        <f t="shared" si="0"/>
        <v>45700</v>
      </c>
      <c r="C15" s="23"/>
      <c r="D15" s="24"/>
      <c r="E15" s="184"/>
      <c r="F15" s="28"/>
      <c r="G15" s="208">
        <f t="shared" si="1"/>
        <v>0</v>
      </c>
      <c r="H15" s="205"/>
      <c r="I15" s="205"/>
      <c r="J15" s="206"/>
      <c r="K15" s="207"/>
    </row>
    <row r="16" spans="1:11" s="7" customFormat="1" ht="15">
      <c r="A16" s="42">
        <f t="shared" si="2"/>
        <v>45701</v>
      </c>
      <c r="B16" s="47">
        <f t="shared" si="0"/>
        <v>45701</v>
      </c>
      <c r="C16" s="23"/>
      <c r="D16" s="24"/>
      <c r="E16" s="184"/>
      <c r="F16" s="28"/>
      <c r="G16" s="208">
        <f t="shared" si="1"/>
        <v>0</v>
      </c>
      <c r="H16" s="205"/>
      <c r="I16" s="205"/>
      <c r="J16" s="206"/>
      <c r="K16" s="207"/>
    </row>
    <row r="17" spans="1:11" s="7" customFormat="1" ht="15">
      <c r="A17" s="42">
        <f t="shared" si="2"/>
        <v>45702</v>
      </c>
      <c r="B17" s="47">
        <f t="shared" si="0"/>
        <v>45702</v>
      </c>
      <c r="C17" s="23"/>
      <c r="D17" s="24"/>
      <c r="E17" s="184"/>
      <c r="F17" s="28"/>
      <c r="G17" s="208">
        <f t="shared" si="1"/>
        <v>0</v>
      </c>
      <c r="H17" s="205"/>
      <c r="I17" s="205"/>
      <c r="J17" s="206"/>
      <c r="K17" s="207"/>
    </row>
    <row r="18" spans="1:11" s="7" customFormat="1" ht="15">
      <c r="A18" s="42">
        <f t="shared" si="2"/>
        <v>45703</v>
      </c>
      <c r="B18" s="47">
        <f t="shared" si="0"/>
        <v>45703</v>
      </c>
      <c r="C18" s="23"/>
      <c r="D18" s="24"/>
      <c r="E18" s="184"/>
      <c r="F18" s="28"/>
      <c r="G18" s="208">
        <f t="shared" si="1"/>
        <v>0</v>
      </c>
      <c r="H18" s="205"/>
      <c r="I18" s="205"/>
      <c r="J18" s="206"/>
      <c r="K18" s="207"/>
    </row>
    <row r="19" spans="1:11" s="7" customFormat="1" ht="15">
      <c r="A19" s="42">
        <f t="shared" si="2"/>
        <v>45704</v>
      </c>
      <c r="B19" s="47">
        <f t="shared" si="0"/>
        <v>45704</v>
      </c>
      <c r="C19" s="23"/>
      <c r="D19" s="24"/>
      <c r="E19" s="184"/>
      <c r="F19" s="28"/>
      <c r="G19" s="208">
        <f t="shared" si="1"/>
        <v>0</v>
      </c>
      <c r="H19" s="205"/>
      <c r="I19" s="205"/>
      <c r="J19" s="206"/>
      <c r="K19" s="207"/>
    </row>
    <row r="20" spans="1:11" s="7" customFormat="1" ht="15">
      <c r="A20" s="42">
        <f t="shared" si="2"/>
        <v>45705</v>
      </c>
      <c r="B20" s="47">
        <f t="shared" si="0"/>
        <v>45705</v>
      </c>
      <c r="C20" s="23"/>
      <c r="D20" s="24"/>
      <c r="E20" s="184"/>
      <c r="F20" s="28"/>
      <c r="G20" s="208">
        <f t="shared" si="1"/>
        <v>0</v>
      </c>
      <c r="H20" s="205"/>
      <c r="I20" s="205"/>
      <c r="J20" s="206"/>
      <c r="K20" s="207"/>
    </row>
    <row r="21" spans="1:11" s="7" customFormat="1" ht="15">
      <c r="A21" s="42">
        <f t="shared" si="2"/>
        <v>45706</v>
      </c>
      <c r="B21" s="47">
        <f t="shared" si="0"/>
        <v>45706</v>
      </c>
      <c r="C21" s="23"/>
      <c r="D21" s="24"/>
      <c r="E21" s="184"/>
      <c r="F21" s="28"/>
      <c r="G21" s="208">
        <f t="shared" si="1"/>
        <v>0</v>
      </c>
      <c r="H21" s="205"/>
      <c r="I21" s="205"/>
      <c r="J21" s="206"/>
      <c r="K21" s="207"/>
    </row>
    <row r="22" spans="1:11" s="7" customFormat="1" ht="15">
      <c r="A22" s="42">
        <f t="shared" si="2"/>
        <v>45707</v>
      </c>
      <c r="B22" s="47">
        <f t="shared" si="0"/>
        <v>45707</v>
      </c>
      <c r="C22" s="23"/>
      <c r="D22" s="24"/>
      <c r="E22" s="184"/>
      <c r="F22" s="28"/>
      <c r="G22" s="208">
        <f t="shared" si="1"/>
        <v>0</v>
      </c>
      <c r="H22" s="205"/>
      <c r="I22" s="205"/>
      <c r="J22" s="206"/>
      <c r="K22" s="207"/>
    </row>
    <row r="23" spans="1:11" s="7" customFormat="1" ht="15">
      <c r="A23" s="42">
        <f t="shared" si="2"/>
        <v>45708</v>
      </c>
      <c r="B23" s="47">
        <f t="shared" si="0"/>
        <v>45708</v>
      </c>
      <c r="C23" s="23"/>
      <c r="D23" s="24"/>
      <c r="E23" s="184"/>
      <c r="F23" s="28"/>
      <c r="G23" s="208">
        <f t="shared" si="1"/>
        <v>0</v>
      </c>
      <c r="H23" s="205"/>
      <c r="I23" s="205"/>
      <c r="J23" s="206"/>
      <c r="K23" s="207"/>
    </row>
    <row r="24" spans="1:11" s="7" customFormat="1" ht="15">
      <c r="A24" s="42">
        <f t="shared" si="2"/>
        <v>45709</v>
      </c>
      <c r="B24" s="47">
        <f t="shared" si="0"/>
        <v>45709</v>
      </c>
      <c r="C24" s="23"/>
      <c r="D24" s="24"/>
      <c r="E24" s="184"/>
      <c r="F24" s="28"/>
      <c r="G24" s="208">
        <f t="shared" si="1"/>
        <v>0</v>
      </c>
      <c r="H24" s="205"/>
      <c r="I24" s="205"/>
      <c r="J24" s="206"/>
      <c r="K24" s="207"/>
    </row>
    <row r="25" spans="1:11" s="7" customFormat="1" ht="15">
      <c r="A25" s="42">
        <f t="shared" si="2"/>
        <v>45710</v>
      </c>
      <c r="B25" s="47">
        <f t="shared" si="0"/>
        <v>45710</v>
      </c>
      <c r="C25" s="23"/>
      <c r="D25" s="24"/>
      <c r="E25" s="184"/>
      <c r="F25" s="28"/>
      <c r="G25" s="208">
        <f t="shared" si="1"/>
        <v>0</v>
      </c>
      <c r="H25" s="205"/>
      <c r="I25" s="205"/>
      <c r="J25" s="206"/>
      <c r="K25" s="207"/>
    </row>
    <row r="26" spans="1:11" s="7" customFormat="1" ht="15">
      <c r="A26" s="42">
        <f t="shared" si="2"/>
        <v>45711</v>
      </c>
      <c r="B26" s="47">
        <f t="shared" si="0"/>
        <v>45711</v>
      </c>
      <c r="C26" s="23"/>
      <c r="D26" s="24"/>
      <c r="E26" s="184"/>
      <c r="F26" s="28"/>
      <c r="G26" s="208">
        <f t="shared" si="1"/>
        <v>0</v>
      </c>
      <c r="H26" s="205"/>
      <c r="I26" s="205"/>
      <c r="J26" s="206"/>
      <c r="K26" s="207"/>
    </row>
    <row r="27" spans="1:11" s="7" customFormat="1" ht="15">
      <c r="A27" s="42">
        <f t="shared" si="2"/>
        <v>45712</v>
      </c>
      <c r="B27" s="47">
        <f t="shared" si="0"/>
        <v>45712</v>
      </c>
      <c r="C27" s="23"/>
      <c r="D27" s="24"/>
      <c r="E27" s="184"/>
      <c r="F27" s="28"/>
      <c r="G27" s="208">
        <f t="shared" si="1"/>
        <v>0</v>
      </c>
      <c r="H27" s="205"/>
      <c r="I27" s="205"/>
      <c r="J27" s="206"/>
      <c r="K27" s="207"/>
    </row>
    <row r="28" spans="1:11" s="7" customFormat="1" ht="15">
      <c r="A28" s="42">
        <f t="shared" si="2"/>
        <v>45713</v>
      </c>
      <c r="B28" s="47">
        <f t="shared" si="0"/>
        <v>45713</v>
      </c>
      <c r="C28" s="23"/>
      <c r="D28" s="24"/>
      <c r="E28" s="184"/>
      <c r="F28" s="28"/>
      <c r="G28" s="208">
        <f t="shared" si="1"/>
        <v>0</v>
      </c>
      <c r="H28" s="205"/>
      <c r="I28" s="205"/>
      <c r="J28" s="206"/>
      <c r="K28" s="207"/>
    </row>
    <row r="29" spans="1:11" s="7" customFormat="1" ht="15">
      <c r="A29" s="42">
        <f t="shared" si="2"/>
        <v>45714</v>
      </c>
      <c r="B29" s="47">
        <f t="shared" si="0"/>
        <v>45714</v>
      </c>
      <c r="C29" s="23"/>
      <c r="D29" s="24"/>
      <c r="E29" s="184"/>
      <c r="F29" s="28"/>
      <c r="G29" s="208">
        <f t="shared" si="1"/>
        <v>0</v>
      </c>
      <c r="H29" s="205"/>
      <c r="I29" s="205"/>
      <c r="J29" s="206"/>
      <c r="K29" s="207"/>
    </row>
    <row r="30" spans="1:11" s="7" customFormat="1" ht="15">
      <c r="A30" s="42">
        <f t="shared" si="2"/>
        <v>45715</v>
      </c>
      <c r="B30" s="47">
        <f t="shared" si="0"/>
        <v>45715</v>
      </c>
      <c r="C30" s="23"/>
      <c r="D30" s="24"/>
      <c r="E30" s="184"/>
      <c r="F30" s="28"/>
      <c r="G30" s="208">
        <f t="shared" si="1"/>
        <v>0</v>
      </c>
      <c r="H30" s="205"/>
      <c r="I30" s="205"/>
      <c r="J30" s="206"/>
      <c r="K30" s="207"/>
    </row>
    <row r="31" spans="1:11" s="7" customFormat="1" ht="15">
      <c r="A31" s="42">
        <f t="shared" si="2"/>
        <v>45716</v>
      </c>
      <c r="B31" s="47">
        <f t="shared" si="0"/>
        <v>45716</v>
      </c>
      <c r="C31" s="23"/>
      <c r="D31" s="24"/>
      <c r="E31" s="184"/>
      <c r="F31" s="28"/>
      <c r="G31" s="208">
        <f t="shared" si="1"/>
        <v>0</v>
      </c>
      <c r="H31" s="205"/>
      <c r="I31" s="205"/>
      <c r="J31" s="206"/>
      <c r="K31" s="207"/>
    </row>
    <row r="32" spans="1:11" s="7" customFormat="1" ht="15">
      <c r="A32" s="42">
        <f>A31+1</f>
        <v>45717</v>
      </c>
      <c r="B32" s="47">
        <f t="shared" si="0"/>
        <v>45717</v>
      </c>
      <c r="C32" s="23"/>
      <c r="D32" s="24"/>
      <c r="E32" s="184"/>
      <c r="F32" s="28"/>
      <c r="G32" s="208">
        <f>F32*0.75</f>
        <v>0</v>
      </c>
      <c r="H32" s="209"/>
      <c r="I32" s="209"/>
      <c r="J32" s="206"/>
      <c r="K32" s="207"/>
    </row>
    <row r="33" spans="1:12" s="7" customFormat="1" ht="15">
      <c r="A33" s="42"/>
      <c r="B33" s="47"/>
      <c r="C33" s="51">
        <f>Mrz!A4</f>
        <v>45717</v>
      </c>
      <c r="D33" s="52">
        <f>Mrz!B4</f>
        <v>45717</v>
      </c>
      <c r="E33" s="185"/>
      <c r="F33" s="32"/>
      <c r="G33" s="53">
        <f>F33*0.75</f>
        <v>0</v>
      </c>
      <c r="H33" s="208"/>
      <c r="I33" s="208"/>
      <c r="J33" s="210"/>
      <c r="K33" s="211"/>
    </row>
    <row r="34" spans="1:12" s="7" customFormat="1" ht="15">
      <c r="A34" s="42"/>
      <c r="B34" s="47"/>
      <c r="C34" s="25"/>
      <c r="D34" s="26"/>
      <c r="E34" s="186"/>
      <c r="F34" s="33"/>
      <c r="G34" s="54">
        <f>F34*0.75</f>
        <v>0</v>
      </c>
      <c r="H34" s="212"/>
      <c r="I34" s="212"/>
      <c r="J34" s="210"/>
      <c r="K34" s="213"/>
    </row>
    <row r="35" spans="1:12" s="7" customFormat="1" ht="13.9">
      <c r="A35" s="31" t="str">
        <f>IF(Übersicht!H5&gt;0,"Wegzeit in Lektionen","")</f>
        <v/>
      </c>
      <c r="B35" s="45"/>
      <c r="C35" s="25"/>
      <c r="D35" s="26"/>
      <c r="E35" s="214"/>
      <c r="F35" s="215" t="str">
        <f>IF(A35="","",Übersicht!H5 * Übersicht!D8 / 12)</f>
        <v/>
      </c>
      <c r="G35" s="214"/>
      <c r="H35" s="214"/>
      <c r="I35" s="214"/>
      <c r="J35" s="214"/>
      <c r="K35" s="215"/>
    </row>
    <row r="36" spans="1:12" s="7" customFormat="1" ht="15">
      <c r="A36" s="34" t="str">
        <f>IF(OR(Übersicht!C13,Übersicht!D13)&gt;0,"Gutschrift für Altersentlastung in Stunden","")</f>
        <v>Gutschrift für Altersentlastung in Stunden</v>
      </c>
      <c r="B36" s="34"/>
      <c r="C36" s="25"/>
      <c r="D36" s="27"/>
      <c r="E36" s="182">
        <f>IF(Übersicht!C12&gt;0,1930/12*Übersicht!O5,0)</f>
        <v>0</v>
      </c>
      <c r="F36" s="216"/>
      <c r="G36" s="35">
        <f>IF($A$36="","",1930/12*0.85*Übersicht!$M$5)</f>
        <v>0</v>
      </c>
      <c r="H36" s="217"/>
      <c r="I36" s="217"/>
      <c r="J36" s="210">
        <f>IF($A$36="","",1930/12*0.12*Übersicht!$M$5)</f>
        <v>0</v>
      </c>
      <c r="K36" s="211">
        <f>IF($A$36="","",1930/12*0.03*Übersicht!$M$5)</f>
        <v>0</v>
      </c>
    </row>
    <row r="37" spans="1:12" s="7" customFormat="1" ht="18.75" customHeight="1" thickBot="1">
      <c r="A37" s="8" t="s">
        <v>100</v>
      </c>
      <c r="B37" s="46"/>
      <c r="C37" s="9"/>
      <c r="D37" s="9"/>
      <c r="E37" s="183">
        <f>SUM(E4:E36)</f>
        <v>0</v>
      </c>
      <c r="F37" s="17">
        <f t="shared" ref="F37:K37" si="3">SUM(F4:F36)</f>
        <v>0</v>
      </c>
      <c r="G37" s="18">
        <f t="shared" si="3"/>
        <v>0</v>
      </c>
      <c r="H37" s="18">
        <f t="shared" si="3"/>
        <v>0</v>
      </c>
      <c r="I37" s="19">
        <f t="shared" si="3"/>
        <v>0</v>
      </c>
      <c r="J37" s="20">
        <f t="shared" si="3"/>
        <v>0</v>
      </c>
      <c r="K37" s="21">
        <f t="shared" si="3"/>
        <v>0</v>
      </c>
    </row>
    <row r="38" spans="1:12" ht="13.15" thickTop="1">
      <c r="L38"/>
    </row>
    <row r="39" spans="1:12" ht="9.75" hidden="1" customHeight="1">
      <c r="C39" s="11" t="s">
        <v>101</v>
      </c>
      <c r="D39" s="11"/>
      <c r="E39" s="11"/>
      <c r="F39" s="11"/>
      <c r="G39" s="12"/>
      <c r="H39" s="12"/>
      <c r="I39" s="12"/>
      <c r="J39" s="12"/>
      <c r="L39"/>
    </row>
    <row r="40" spans="1:12" ht="9.75" hidden="1" customHeight="1">
      <c r="C40" s="11" t="s">
        <v>102</v>
      </c>
      <c r="D40" s="11"/>
      <c r="E40" s="11"/>
      <c r="F40" s="11"/>
      <c r="L40"/>
    </row>
    <row r="41" spans="1:12" ht="9.75" hidden="1" customHeight="1">
      <c r="C41" s="11" t="s">
        <v>103</v>
      </c>
      <c r="D41" s="11"/>
      <c r="E41" s="11"/>
      <c r="F41" s="11"/>
      <c r="L41"/>
    </row>
    <row r="42" spans="1:12" ht="9.75" hidden="1" customHeight="1">
      <c r="C42" s="11" t="s">
        <v>104</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password="DA23" sheet="1" selectLockedCells="1"/>
  <mergeCells count="5">
    <mergeCell ref="A1:C1"/>
    <mergeCell ref="G2:I2"/>
    <mergeCell ref="C2:C3"/>
    <mergeCell ref="A2:A3"/>
    <mergeCell ref="D2:D3"/>
  </mergeCells>
  <phoneticPr fontId="0" type="noConversion"/>
  <conditionalFormatting sqref="A32">
    <cfRule type="cellIs" dxfId="1" priority="1" stopIfTrue="1" operator="equal">
      <formula>$C$33</formula>
    </cfRule>
  </conditionalFormatting>
  <conditionalFormatting sqref="B32">
    <cfRule type="cellIs" dxfId="0" priority="2" stopIfTrue="1" operator="equal">
      <formula>$D$33</formula>
    </cfRule>
  </conditionalFormatting>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xr:uid="{00000000-0002-0000-01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1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17"/>
  <sheetViews>
    <sheetView showGridLines="0" showRowColHeaders="0" zoomScaleNormal="100" workbookViewId="0">
      <pane xSplit="11" ySplit="3" topLeftCell="L4" activePane="bottomRight" state="frozen"/>
      <selection pane="bottomRight" activeCell="C4" sqref="C4"/>
      <selection pane="bottomLeft" activeCell="E17" sqref="E17"/>
      <selection pane="topRight" activeCell="E17" sqref="E17"/>
    </sheetView>
  </sheetViews>
  <sheetFormatPr defaultColWidth="16.28515625" defaultRowHeight="12.75"/>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2.9" thickBot="1">
      <c r="A1" s="249">
        <f>Übersicht!H2+ IF(Übersicht!F3="keinSchaltjahr",28,29)</f>
        <v>45717</v>
      </c>
      <c r="B1" s="249"/>
      <c r="C1" s="249"/>
      <c r="D1" s="1"/>
      <c r="E1" s="1"/>
      <c r="F1" s="1"/>
      <c r="G1" s="2"/>
      <c r="H1" s="2"/>
      <c r="I1" s="2"/>
      <c r="J1" s="2"/>
      <c r="K1" s="2"/>
    </row>
    <row r="2" spans="1:11" s="5" customFormat="1" ht="51.75" customHeight="1">
      <c r="A2" s="255" t="s">
        <v>91</v>
      </c>
      <c r="B2" s="43"/>
      <c r="C2" s="253" t="s">
        <v>92</v>
      </c>
      <c r="D2" s="253" t="s">
        <v>93</v>
      </c>
      <c r="E2" s="180" t="s">
        <v>94</v>
      </c>
      <c r="F2" s="22" t="s">
        <v>95</v>
      </c>
      <c r="G2" s="250" t="s">
        <v>96</v>
      </c>
      <c r="H2" s="251"/>
      <c r="I2" s="252"/>
      <c r="J2" s="15" t="s">
        <v>97</v>
      </c>
      <c r="K2" s="4" t="s">
        <v>65</v>
      </c>
    </row>
    <row r="3" spans="1:11" s="5" customFormat="1" ht="39" customHeight="1" thickBot="1">
      <c r="A3" s="256"/>
      <c r="B3" s="44"/>
      <c r="C3" s="254"/>
      <c r="D3" s="254"/>
      <c r="E3" s="181" t="s">
        <v>68</v>
      </c>
      <c r="F3" s="58" t="s">
        <v>98</v>
      </c>
      <c r="G3" s="61" t="s">
        <v>70</v>
      </c>
      <c r="H3" s="61" t="s">
        <v>99</v>
      </c>
      <c r="I3" s="61" t="s">
        <v>72</v>
      </c>
      <c r="J3" s="59" t="s">
        <v>73</v>
      </c>
      <c r="K3" s="60" t="s">
        <v>73</v>
      </c>
    </row>
    <row r="4" spans="1:11" s="7" customFormat="1" ht="15">
      <c r="A4" s="42">
        <f>A1</f>
        <v>45717</v>
      </c>
      <c r="B4" s="47">
        <f t="shared" ref="B4:B34" si="0">A4</f>
        <v>45717</v>
      </c>
      <c r="C4" s="23"/>
      <c r="D4" s="24"/>
      <c r="E4" s="184"/>
      <c r="F4" s="28"/>
      <c r="G4" s="208">
        <f>F4*0.75</f>
        <v>0</v>
      </c>
      <c r="H4" s="205"/>
      <c r="I4" s="205"/>
      <c r="J4" s="206"/>
      <c r="K4" s="207"/>
    </row>
    <row r="5" spans="1:11" s="7" customFormat="1" ht="15">
      <c r="A5" s="42">
        <f t="shared" ref="A5:A33" si="1">A4+1</f>
        <v>45718</v>
      </c>
      <c r="B5" s="47">
        <f t="shared" si="0"/>
        <v>45718</v>
      </c>
      <c r="C5" s="23"/>
      <c r="D5" s="24"/>
      <c r="E5" s="184"/>
      <c r="F5" s="28"/>
      <c r="G5" s="208">
        <f t="shared" ref="G5:G34" si="2">F5*0.75</f>
        <v>0</v>
      </c>
      <c r="H5" s="205"/>
      <c r="I5" s="205"/>
      <c r="J5" s="206"/>
      <c r="K5" s="207"/>
    </row>
    <row r="6" spans="1:11" s="7" customFormat="1" ht="15">
      <c r="A6" s="42">
        <f t="shared" si="1"/>
        <v>45719</v>
      </c>
      <c r="B6" s="47">
        <f t="shared" si="0"/>
        <v>45719</v>
      </c>
      <c r="C6" s="23"/>
      <c r="D6" s="24"/>
      <c r="E6" s="184"/>
      <c r="F6" s="28"/>
      <c r="G6" s="208">
        <f t="shared" si="2"/>
        <v>0</v>
      </c>
      <c r="H6" s="205"/>
      <c r="I6" s="205"/>
      <c r="J6" s="206"/>
      <c r="K6" s="207"/>
    </row>
    <row r="7" spans="1:11" s="7" customFormat="1" ht="15">
      <c r="A7" s="42">
        <f t="shared" si="1"/>
        <v>45720</v>
      </c>
      <c r="B7" s="47">
        <f t="shared" si="0"/>
        <v>45720</v>
      </c>
      <c r="C7" s="23"/>
      <c r="D7" s="24"/>
      <c r="E7" s="184"/>
      <c r="F7" s="28"/>
      <c r="G7" s="208">
        <f t="shared" si="2"/>
        <v>0</v>
      </c>
      <c r="H7" s="205"/>
      <c r="I7" s="205"/>
      <c r="J7" s="206"/>
      <c r="K7" s="207"/>
    </row>
    <row r="8" spans="1:11" s="7" customFormat="1" ht="15">
      <c r="A8" s="42">
        <f t="shared" si="1"/>
        <v>45721</v>
      </c>
      <c r="B8" s="47">
        <f t="shared" si="0"/>
        <v>45721</v>
      </c>
      <c r="C8" s="23"/>
      <c r="D8" s="24"/>
      <c r="E8" s="184"/>
      <c r="F8" s="28"/>
      <c r="G8" s="208">
        <f t="shared" si="2"/>
        <v>0</v>
      </c>
      <c r="H8" s="205"/>
      <c r="I8" s="205"/>
      <c r="J8" s="206"/>
      <c r="K8" s="207"/>
    </row>
    <row r="9" spans="1:11" s="7" customFormat="1" ht="15">
      <c r="A9" s="42">
        <f t="shared" si="1"/>
        <v>45722</v>
      </c>
      <c r="B9" s="47">
        <f t="shared" si="0"/>
        <v>45722</v>
      </c>
      <c r="C9" s="23"/>
      <c r="D9" s="24"/>
      <c r="E9" s="184"/>
      <c r="F9" s="28"/>
      <c r="G9" s="208">
        <f t="shared" si="2"/>
        <v>0</v>
      </c>
      <c r="H9" s="205"/>
      <c r="I9" s="205"/>
      <c r="J9" s="206"/>
      <c r="K9" s="207"/>
    </row>
    <row r="10" spans="1:11" s="7" customFormat="1" ht="15">
      <c r="A10" s="42">
        <f t="shared" si="1"/>
        <v>45723</v>
      </c>
      <c r="B10" s="47">
        <f t="shared" si="0"/>
        <v>45723</v>
      </c>
      <c r="C10" s="23"/>
      <c r="D10" s="24"/>
      <c r="E10" s="184"/>
      <c r="F10" s="28"/>
      <c r="G10" s="208">
        <f t="shared" si="2"/>
        <v>0</v>
      </c>
      <c r="H10" s="205"/>
      <c r="I10" s="205"/>
      <c r="J10" s="206"/>
      <c r="K10" s="207"/>
    </row>
    <row r="11" spans="1:11" s="7" customFormat="1" ht="15">
      <c r="A11" s="42">
        <f t="shared" si="1"/>
        <v>45724</v>
      </c>
      <c r="B11" s="47">
        <f t="shared" si="0"/>
        <v>45724</v>
      </c>
      <c r="C11" s="23"/>
      <c r="D11" s="24"/>
      <c r="E11" s="184"/>
      <c r="F11" s="28"/>
      <c r="G11" s="208">
        <f t="shared" si="2"/>
        <v>0</v>
      </c>
      <c r="H11" s="205"/>
      <c r="I11" s="205"/>
      <c r="J11" s="206"/>
      <c r="K11" s="207"/>
    </row>
    <row r="12" spans="1:11" s="7" customFormat="1" ht="15">
      <c r="A12" s="42">
        <f t="shared" si="1"/>
        <v>45725</v>
      </c>
      <c r="B12" s="47">
        <f t="shared" si="0"/>
        <v>45725</v>
      </c>
      <c r="C12" s="23"/>
      <c r="D12" s="24"/>
      <c r="E12" s="184"/>
      <c r="F12" s="28"/>
      <c r="G12" s="208">
        <f t="shared" si="2"/>
        <v>0</v>
      </c>
      <c r="H12" s="205"/>
      <c r="I12" s="205"/>
      <c r="J12" s="206"/>
      <c r="K12" s="207"/>
    </row>
    <row r="13" spans="1:11" s="7" customFormat="1" ht="15">
      <c r="A13" s="42">
        <f t="shared" si="1"/>
        <v>45726</v>
      </c>
      <c r="B13" s="47">
        <f t="shared" si="0"/>
        <v>45726</v>
      </c>
      <c r="C13" s="23"/>
      <c r="D13" s="24"/>
      <c r="E13" s="184"/>
      <c r="F13" s="28"/>
      <c r="G13" s="208">
        <f t="shared" si="2"/>
        <v>0</v>
      </c>
      <c r="H13" s="205"/>
      <c r="I13" s="205"/>
      <c r="J13" s="206"/>
      <c r="K13" s="207"/>
    </row>
    <row r="14" spans="1:11" s="7" customFormat="1" ht="15">
      <c r="A14" s="42">
        <f t="shared" si="1"/>
        <v>45727</v>
      </c>
      <c r="B14" s="47">
        <f t="shared" si="0"/>
        <v>45727</v>
      </c>
      <c r="C14" s="23"/>
      <c r="D14" s="24"/>
      <c r="E14" s="184"/>
      <c r="F14" s="28"/>
      <c r="G14" s="208">
        <f t="shared" si="2"/>
        <v>0</v>
      </c>
      <c r="H14" s="205"/>
      <c r="I14" s="205"/>
      <c r="J14" s="206"/>
      <c r="K14" s="207"/>
    </row>
    <row r="15" spans="1:11" s="7" customFormat="1" ht="15">
      <c r="A15" s="42">
        <f t="shared" si="1"/>
        <v>45728</v>
      </c>
      <c r="B15" s="47">
        <f t="shared" si="0"/>
        <v>45728</v>
      </c>
      <c r="C15" s="23"/>
      <c r="D15" s="24"/>
      <c r="E15" s="184"/>
      <c r="F15" s="28"/>
      <c r="G15" s="208">
        <f t="shared" si="2"/>
        <v>0</v>
      </c>
      <c r="H15" s="205"/>
      <c r="I15" s="205"/>
      <c r="J15" s="206"/>
      <c r="K15" s="207"/>
    </row>
    <row r="16" spans="1:11" s="7" customFormat="1" ht="15">
      <c r="A16" s="42">
        <f t="shared" si="1"/>
        <v>45729</v>
      </c>
      <c r="B16" s="47">
        <f t="shared" si="0"/>
        <v>45729</v>
      </c>
      <c r="C16" s="23"/>
      <c r="D16" s="24"/>
      <c r="E16" s="184"/>
      <c r="F16" s="28"/>
      <c r="G16" s="208">
        <f t="shared" si="2"/>
        <v>0</v>
      </c>
      <c r="H16" s="205"/>
      <c r="I16" s="205"/>
      <c r="J16" s="206"/>
      <c r="K16" s="207"/>
    </row>
    <row r="17" spans="1:11" s="7" customFormat="1" ht="15">
      <c r="A17" s="42">
        <f t="shared" si="1"/>
        <v>45730</v>
      </c>
      <c r="B17" s="47">
        <f t="shared" si="0"/>
        <v>45730</v>
      </c>
      <c r="C17" s="23"/>
      <c r="D17" s="24"/>
      <c r="E17" s="184"/>
      <c r="F17" s="28"/>
      <c r="G17" s="208">
        <f t="shared" si="2"/>
        <v>0</v>
      </c>
      <c r="H17" s="205"/>
      <c r="I17" s="205"/>
      <c r="J17" s="206"/>
      <c r="K17" s="207"/>
    </row>
    <row r="18" spans="1:11" s="7" customFormat="1" ht="15">
      <c r="A18" s="42">
        <f t="shared" si="1"/>
        <v>45731</v>
      </c>
      <c r="B18" s="47">
        <f t="shared" si="0"/>
        <v>45731</v>
      </c>
      <c r="C18" s="23"/>
      <c r="D18" s="24"/>
      <c r="E18" s="184"/>
      <c r="F18" s="28"/>
      <c r="G18" s="208">
        <f t="shared" si="2"/>
        <v>0</v>
      </c>
      <c r="H18" s="205"/>
      <c r="I18" s="205"/>
      <c r="J18" s="206"/>
      <c r="K18" s="207"/>
    </row>
    <row r="19" spans="1:11" s="7" customFormat="1" ht="15">
      <c r="A19" s="42">
        <f t="shared" si="1"/>
        <v>45732</v>
      </c>
      <c r="B19" s="47">
        <f t="shared" si="0"/>
        <v>45732</v>
      </c>
      <c r="C19" s="23"/>
      <c r="D19" s="24"/>
      <c r="E19" s="184"/>
      <c r="F19" s="28"/>
      <c r="G19" s="208">
        <f t="shared" si="2"/>
        <v>0</v>
      </c>
      <c r="H19" s="205"/>
      <c r="I19" s="205"/>
      <c r="J19" s="206"/>
      <c r="K19" s="207"/>
    </row>
    <row r="20" spans="1:11" s="7" customFormat="1" ht="15">
      <c r="A20" s="42">
        <f t="shared" si="1"/>
        <v>45733</v>
      </c>
      <c r="B20" s="47">
        <f t="shared" si="0"/>
        <v>45733</v>
      </c>
      <c r="C20" s="23"/>
      <c r="D20" s="24"/>
      <c r="E20" s="184"/>
      <c r="F20" s="28"/>
      <c r="G20" s="208">
        <f t="shared" si="2"/>
        <v>0</v>
      </c>
      <c r="H20" s="205"/>
      <c r="I20" s="205"/>
      <c r="J20" s="206"/>
      <c r="K20" s="207"/>
    </row>
    <row r="21" spans="1:11" s="7" customFormat="1" ht="15">
      <c r="A21" s="42">
        <f t="shared" si="1"/>
        <v>45734</v>
      </c>
      <c r="B21" s="47">
        <f t="shared" si="0"/>
        <v>45734</v>
      </c>
      <c r="C21" s="23"/>
      <c r="D21" s="24"/>
      <c r="E21" s="184"/>
      <c r="F21" s="28"/>
      <c r="G21" s="208">
        <f t="shared" si="2"/>
        <v>0</v>
      </c>
      <c r="H21" s="205"/>
      <c r="I21" s="205"/>
      <c r="J21" s="206"/>
      <c r="K21" s="207"/>
    </row>
    <row r="22" spans="1:11" s="7" customFormat="1" ht="15">
      <c r="A22" s="42">
        <f t="shared" si="1"/>
        <v>45735</v>
      </c>
      <c r="B22" s="47">
        <f t="shared" si="0"/>
        <v>45735</v>
      </c>
      <c r="C22" s="23"/>
      <c r="D22" s="24"/>
      <c r="E22" s="184"/>
      <c r="F22" s="28"/>
      <c r="G22" s="208">
        <f t="shared" si="2"/>
        <v>0</v>
      </c>
      <c r="H22" s="205"/>
      <c r="I22" s="205"/>
      <c r="J22" s="206"/>
      <c r="K22" s="207"/>
    </row>
    <row r="23" spans="1:11" s="7" customFormat="1" ht="15">
      <c r="A23" s="42">
        <f t="shared" si="1"/>
        <v>45736</v>
      </c>
      <c r="B23" s="47">
        <f t="shared" si="0"/>
        <v>45736</v>
      </c>
      <c r="C23" s="23"/>
      <c r="D23" s="24"/>
      <c r="E23" s="184"/>
      <c r="F23" s="28"/>
      <c r="G23" s="208">
        <f t="shared" si="2"/>
        <v>0</v>
      </c>
      <c r="H23" s="205"/>
      <c r="I23" s="205"/>
      <c r="J23" s="206"/>
      <c r="K23" s="207"/>
    </row>
    <row r="24" spans="1:11" s="7" customFormat="1" ht="15">
      <c r="A24" s="42">
        <f t="shared" si="1"/>
        <v>45737</v>
      </c>
      <c r="B24" s="47">
        <f t="shared" si="0"/>
        <v>45737</v>
      </c>
      <c r="C24" s="23"/>
      <c r="D24" s="24"/>
      <c r="E24" s="184"/>
      <c r="F24" s="28"/>
      <c r="G24" s="208">
        <f t="shared" si="2"/>
        <v>0</v>
      </c>
      <c r="H24" s="205"/>
      <c r="I24" s="205"/>
      <c r="J24" s="206"/>
      <c r="K24" s="207"/>
    </row>
    <row r="25" spans="1:11" s="7" customFormat="1" ht="15">
      <c r="A25" s="42">
        <f t="shared" si="1"/>
        <v>45738</v>
      </c>
      <c r="B25" s="47">
        <f t="shared" si="0"/>
        <v>45738</v>
      </c>
      <c r="C25" s="23"/>
      <c r="D25" s="24"/>
      <c r="E25" s="184"/>
      <c r="F25" s="28"/>
      <c r="G25" s="208">
        <f t="shared" si="2"/>
        <v>0</v>
      </c>
      <c r="H25" s="205"/>
      <c r="I25" s="205"/>
      <c r="J25" s="206"/>
      <c r="K25" s="207"/>
    </row>
    <row r="26" spans="1:11" s="7" customFormat="1" ht="15">
      <c r="A26" s="42">
        <f t="shared" si="1"/>
        <v>45739</v>
      </c>
      <c r="B26" s="47">
        <f t="shared" si="0"/>
        <v>45739</v>
      </c>
      <c r="C26" s="23"/>
      <c r="D26" s="24"/>
      <c r="E26" s="184"/>
      <c r="F26" s="28"/>
      <c r="G26" s="208">
        <f t="shared" si="2"/>
        <v>0</v>
      </c>
      <c r="H26" s="205"/>
      <c r="I26" s="205"/>
      <c r="J26" s="206"/>
      <c r="K26" s="207"/>
    </row>
    <row r="27" spans="1:11" s="7" customFormat="1" ht="15">
      <c r="A27" s="42">
        <f t="shared" si="1"/>
        <v>45740</v>
      </c>
      <c r="B27" s="47">
        <f t="shared" si="0"/>
        <v>45740</v>
      </c>
      <c r="C27" s="23"/>
      <c r="D27" s="24"/>
      <c r="E27" s="184"/>
      <c r="F27" s="28"/>
      <c r="G27" s="208">
        <f t="shared" si="2"/>
        <v>0</v>
      </c>
      <c r="H27" s="205"/>
      <c r="I27" s="205"/>
      <c r="J27" s="206"/>
      <c r="K27" s="207"/>
    </row>
    <row r="28" spans="1:11" s="7" customFormat="1" ht="15">
      <c r="A28" s="42">
        <f t="shared" si="1"/>
        <v>45741</v>
      </c>
      <c r="B28" s="47">
        <f t="shared" si="0"/>
        <v>45741</v>
      </c>
      <c r="C28" s="23"/>
      <c r="D28" s="24"/>
      <c r="E28" s="184"/>
      <c r="F28" s="28"/>
      <c r="G28" s="208">
        <f t="shared" si="2"/>
        <v>0</v>
      </c>
      <c r="H28" s="205"/>
      <c r="I28" s="205"/>
      <c r="J28" s="206"/>
      <c r="K28" s="207"/>
    </row>
    <row r="29" spans="1:11" s="7" customFormat="1" ht="15">
      <c r="A29" s="42">
        <f t="shared" si="1"/>
        <v>45742</v>
      </c>
      <c r="B29" s="47">
        <f t="shared" si="0"/>
        <v>45742</v>
      </c>
      <c r="C29" s="23"/>
      <c r="D29" s="24"/>
      <c r="E29" s="184"/>
      <c r="F29" s="28"/>
      <c r="G29" s="208">
        <f t="shared" si="2"/>
        <v>0</v>
      </c>
      <c r="H29" s="205"/>
      <c r="I29" s="205"/>
      <c r="J29" s="206"/>
      <c r="K29" s="207"/>
    </row>
    <row r="30" spans="1:11" s="7" customFormat="1" ht="15">
      <c r="A30" s="42">
        <f t="shared" si="1"/>
        <v>45743</v>
      </c>
      <c r="B30" s="47">
        <f t="shared" si="0"/>
        <v>45743</v>
      </c>
      <c r="C30" s="23"/>
      <c r="D30" s="24"/>
      <c r="E30" s="184"/>
      <c r="F30" s="28"/>
      <c r="G30" s="208">
        <f t="shared" si="2"/>
        <v>0</v>
      </c>
      <c r="H30" s="205"/>
      <c r="I30" s="205"/>
      <c r="J30" s="206"/>
      <c r="K30" s="207"/>
    </row>
    <row r="31" spans="1:11" s="7" customFormat="1" ht="15">
      <c r="A31" s="42">
        <f t="shared" si="1"/>
        <v>45744</v>
      </c>
      <c r="B31" s="47">
        <f t="shared" si="0"/>
        <v>45744</v>
      </c>
      <c r="C31" s="23"/>
      <c r="D31" s="24"/>
      <c r="E31" s="184"/>
      <c r="F31" s="28"/>
      <c r="G31" s="208">
        <f t="shared" si="2"/>
        <v>0</v>
      </c>
      <c r="H31" s="205"/>
      <c r="I31" s="205"/>
      <c r="J31" s="206"/>
      <c r="K31" s="207"/>
    </row>
    <row r="32" spans="1:11" s="7" customFormat="1" ht="15">
      <c r="A32" s="42">
        <f t="shared" si="1"/>
        <v>45745</v>
      </c>
      <c r="B32" s="47">
        <f t="shared" si="0"/>
        <v>45745</v>
      </c>
      <c r="C32" s="23"/>
      <c r="D32" s="24"/>
      <c r="E32" s="184"/>
      <c r="F32" s="28"/>
      <c r="G32" s="208">
        <f t="shared" si="2"/>
        <v>0</v>
      </c>
      <c r="H32" s="205"/>
      <c r="I32" s="205"/>
      <c r="J32" s="206"/>
      <c r="K32" s="207"/>
    </row>
    <row r="33" spans="1:12" s="7" customFormat="1" ht="15">
      <c r="A33" s="42">
        <f t="shared" si="1"/>
        <v>45746</v>
      </c>
      <c r="B33" s="47">
        <f t="shared" si="0"/>
        <v>45746</v>
      </c>
      <c r="C33" s="23"/>
      <c r="D33" s="24"/>
      <c r="E33" s="185"/>
      <c r="F33" s="28"/>
      <c r="G33" s="208">
        <f t="shared" si="2"/>
        <v>0</v>
      </c>
      <c r="H33" s="205"/>
      <c r="I33" s="205"/>
      <c r="J33" s="206"/>
      <c r="K33" s="207"/>
    </row>
    <row r="34" spans="1:12" s="7" customFormat="1" ht="15">
      <c r="A34" s="42">
        <f>A33+1</f>
        <v>45747</v>
      </c>
      <c r="B34" s="47">
        <f t="shared" si="0"/>
        <v>45747</v>
      </c>
      <c r="C34" s="23"/>
      <c r="D34" s="24"/>
      <c r="E34" s="186"/>
      <c r="F34" s="29"/>
      <c r="G34" s="208">
        <f t="shared" si="2"/>
        <v>0</v>
      </c>
      <c r="H34" s="205"/>
      <c r="I34" s="205"/>
      <c r="J34" s="206"/>
      <c r="K34" s="207"/>
    </row>
    <row r="35" spans="1:12" s="7" customFormat="1" ht="13.9">
      <c r="A35" s="31" t="str">
        <f>IF(Übersicht!H5&gt;0,"Wegzeit in Lektionen","")</f>
        <v/>
      </c>
      <c r="B35" s="45"/>
      <c r="C35" s="25"/>
      <c r="D35" s="26"/>
      <c r="E35" s="214"/>
      <c r="F35" s="215" t="str">
        <f>IF(A35="","",Übersicht!H5 * Übersicht!D8 / 12)</f>
        <v/>
      </c>
      <c r="G35" s="214"/>
      <c r="H35" s="214"/>
      <c r="I35" s="214"/>
      <c r="J35" s="214"/>
      <c r="K35" s="215"/>
    </row>
    <row r="36" spans="1:12" s="7" customFormat="1" ht="15">
      <c r="A36" s="34" t="str">
        <f>IF(OR(Übersicht!C13,Übersicht!D13)&gt;0,"Gutschrift für Altersentlastung in Stunden","")</f>
        <v>Gutschrift für Altersentlastung in Stunden</v>
      </c>
      <c r="B36" s="34"/>
      <c r="C36" s="25"/>
      <c r="D36" s="27"/>
      <c r="E36" s="182">
        <f>IF(Übersicht!C12&gt;0,1930/12*Übersicht!O5,0)</f>
        <v>0</v>
      </c>
      <c r="F36" s="216"/>
      <c r="G36" s="35">
        <f>IF($A$36="","",1930/12*0.85*Übersicht!$M$5)</f>
        <v>0</v>
      </c>
      <c r="H36" s="217"/>
      <c r="I36" s="217"/>
      <c r="J36" s="210">
        <f>IF($A$36="","",1930/12*0.12*Übersicht!$M$5)</f>
        <v>0</v>
      </c>
      <c r="K36" s="211">
        <f>IF($A$36="","",1930/12*0.03*Übersicht!$M$5)</f>
        <v>0</v>
      </c>
    </row>
    <row r="37" spans="1:12" s="7" customFormat="1" ht="18.75" customHeight="1" thickBot="1">
      <c r="A37" s="8" t="s">
        <v>100</v>
      </c>
      <c r="B37" s="46"/>
      <c r="C37" s="9"/>
      <c r="D37" s="9"/>
      <c r="E37" s="183">
        <f>SUM(E4:E36)</f>
        <v>0</v>
      </c>
      <c r="F37" s="17">
        <f t="shared" ref="F37:K37" si="3">SUM(F4:F36)</f>
        <v>0</v>
      </c>
      <c r="G37" s="18">
        <f t="shared" si="3"/>
        <v>0</v>
      </c>
      <c r="H37" s="18">
        <f t="shared" si="3"/>
        <v>0</v>
      </c>
      <c r="I37" s="19">
        <f t="shared" si="3"/>
        <v>0</v>
      </c>
      <c r="J37" s="20">
        <f t="shared" si="3"/>
        <v>0</v>
      </c>
      <c r="K37" s="21">
        <f t="shared" si="3"/>
        <v>0</v>
      </c>
    </row>
    <row r="38" spans="1:12" ht="13.15" thickTop="1">
      <c r="L38"/>
    </row>
    <row r="39" spans="1:12" ht="9.75" hidden="1" customHeight="1">
      <c r="C39" s="11" t="s">
        <v>101</v>
      </c>
      <c r="D39" s="11"/>
      <c r="E39" s="11"/>
      <c r="F39" s="11"/>
      <c r="G39" s="12"/>
      <c r="H39" s="12"/>
      <c r="I39" s="12"/>
      <c r="J39" s="12"/>
      <c r="L39"/>
    </row>
    <row r="40" spans="1:12" ht="9.75" hidden="1" customHeight="1">
      <c r="C40" s="11" t="s">
        <v>102</v>
      </c>
      <c r="D40" s="11"/>
      <c r="E40" s="11"/>
      <c r="F40" s="11"/>
      <c r="L40"/>
    </row>
    <row r="41" spans="1:12" ht="9.75" hidden="1" customHeight="1">
      <c r="C41" s="11" t="s">
        <v>103</v>
      </c>
      <c r="D41" s="11"/>
      <c r="E41" s="11"/>
      <c r="F41" s="11"/>
      <c r="L41"/>
    </row>
    <row r="42" spans="1:12" ht="9.75" hidden="1" customHeight="1">
      <c r="C42" s="11" t="s">
        <v>104</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password="DA23"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xr:uid="{00000000-0002-0000-02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2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17"/>
  <sheetViews>
    <sheetView showGridLines="0" showRowColHeaders="0" zoomScaleNormal="100" workbookViewId="0">
      <pane xSplit="11" ySplit="3" topLeftCell="L4" activePane="bottomRight" state="frozen"/>
      <selection pane="bottomRight" activeCell="C4" sqref="C4"/>
      <selection pane="bottomLeft" activeCell="E17" sqref="E17"/>
      <selection pane="topRight" activeCell="E17" sqref="E17"/>
    </sheetView>
  </sheetViews>
  <sheetFormatPr defaultColWidth="16.28515625" defaultRowHeight="12.75"/>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2.9" thickBot="1">
      <c r="A1" s="249">
        <f>Mrz!A1+31</f>
        <v>45748</v>
      </c>
      <c r="B1" s="249"/>
      <c r="C1" s="249"/>
      <c r="D1" s="1"/>
      <c r="E1" s="1"/>
      <c r="F1" s="1"/>
      <c r="G1" s="2"/>
      <c r="H1" s="2"/>
      <c r="I1" s="2"/>
      <c r="J1" s="2"/>
      <c r="K1" s="2"/>
    </row>
    <row r="2" spans="1:11" s="5" customFormat="1" ht="51.75" customHeight="1">
      <c r="A2" s="255" t="s">
        <v>91</v>
      </c>
      <c r="B2" s="43"/>
      <c r="C2" s="253" t="s">
        <v>92</v>
      </c>
      <c r="D2" s="253" t="s">
        <v>93</v>
      </c>
      <c r="E2" s="180" t="s">
        <v>94</v>
      </c>
      <c r="F2" s="22" t="s">
        <v>95</v>
      </c>
      <c r="G2" s="250" t="s">
        <v>96</v>
      </c>
      <c r="H2" s="251"/>
      <c r="I2" s="252"/>
      <c r="J2" s="15" t="s">
        <v>97</v>
      </c>
      <c r="K2" s="4" t="s">
        <v>65</v>
      </c>
    </row>
    <row r="3" spans="1:11" s="5" customFormat="1" ht="39" customHeight="1" thickBot="1">
      <c r="A3" s="256"/>
      <c r="B3" s="44"/>
      <c r="C3" s="254"/>
      <c r="D3" s="254"/>
      <c r="E3" s="181" t="s">
        <v>68</v>
      </c>
      <c r="F3" s="58" t="s">
        <v>98</v>
      </c>
      <c r="G3" s="61" t="s">
        <v>70</v>
      </c>
      <c r="H3" s="61" t="s">
        <v>99</v>
      </c>
      <c r="I3" s="61" t="s">
        <v>72</v>
      </c>
      <c r="J3" s="59" t="s">
        <v>73</v>
      </c>
      <c r="K3" s="60" t="s">
        <v>73</v>
      </c>
    </row>
    <row r="4" spans="1:11" s="7" customFormat="1" ht="15">
      <c r="A4" s="42">
        <f>A1</f>
        <v>45748</v>
      </c>
      <c r="B4" s="47">
        <f t="shared" ref="B4:B33" si="0">A4</f>
        <v>45748</v>
      </c>
      <c r="C4" s="23"/>
      <c r="D4" s="24"/>
      <c r="E4" s="184"/>
      <c r="F4" s="28"/>
      <c r="G4" s="208">
        <f>F4*0.75</f>
        <v>0</v>
      </c>
      <c r="H4" s="205"/>
      <c r="I4" s="205"/>
      <c r="J4" s="206"/>
      <c r="K4" s="207"/>
    </row>
    <row r="5" spans="1:11" s="7" customFormat="1" ht="15">
      <c r="A5" s="42">
        <f t="shared" ref="A5:A33" si="1">A4+1</f>
        <v>45749</v>
      </c>
      <c r="B5" s="47">
        <f t="shared" si="0"/>
        <v>45749</v>
      </c>
      <c r="C5" s="23"/>
      <c r="D5" s="24"/>
      <c r="E5" s="184"/>
      <c r="F5" s="28"/>
      <c r="G5" s="208">
        <f t="shared" ref="G5:G33" si="2">F5*0.75</f>
        <v>0</v>
      </c>
      <c r="H5" s="205"/>
      <c r="I5" s="205"/>
      <c r="J5" s="206"/>
      <c r="K5" s="207"/>
    </row>
    <row r="6" spans="1:11" s="7" customFormat="1" ht="15">
      <c r="A6" s="42">
        <f t="shared" si="1"/>
        <v>45750</v>
      </c>
      <c r="B6" s="47">
        <f t="shared" si="0"/>
        <v>45750</v>
      </c>
      <c r="C6" s="23"/>
      <c r="D6" s="24"/>
      <c r="E6" s="184"/>
      <c r="F6" s="28"/>
      <c r="G6" s="208">
        <f t="shared" si="2"/>
        <v>0</v>
      </c>
      <c r="H6" s="205"/>
      <c r="I6" s="205"/>
      <c r="J6" s="206"/>
      <c r="K6" s="207"/>
    </row>
    <row r="7" spans="1:11" s="7" customFormat="1" ht="15">
      <c r="A7" s="42">
        <f t="shared" si="1"/>
        <v>45751</v>
      </c>
      <c r="B7" s="47">
        <f t="shared" si="0"/>
        <v>45751</v>
      </c>
      <c r="C7" s="23"/>
      <c r="D7" s="24"/>
      <c r="E7" s="184"/>
      <c r="F7" s="28"/>
      <c r="G7" s="208">
        <f t="shared" si="2"/>
        <v>0</v>
      </c>
      <c r="H7" s="205"/>
      <c r="I7" s="205"/>
      <c r="J7" s="206"/>
      <c r="K7" s="207"/>
    </row>
    <row r="8" spans="1:11" s="7" customFormat="1" ht="15">
      <c r="A8" s="42">
        <f t="shared" si="1"/>
        <v>45752</v>
      </c>
      <c r="B8" s="47">
        <f t="shared" si="0"/>
        <v>45752</v>
      </c>
      <c r="C8" s="23"/>
      <c r="D8" s="24"/>
      <c r="E8" s="184"/>
      <c r="F8" s="28"/>
      <c r="G8" s="208">
        <f t="shared" si="2"/>
        <v>0</v>
      </c>
      <c r="H8" s="205"/>
      <c r="I8" s="205"/>
      <c r="J8" s="206"/>
      <c r="K8" s="207"/>
    </row>
    <row r="9" spans="1:11" s="7" customFormat="1" ht="15">
      <c r="A9" s="42">
        <f t="shared" si="1"/>
        <v>45753</v>
      </c>
      <c r="B9" s="47">
        <f t="shared" si="0"/>
        <v>45753</v>
      </c>
      <c r="C9" s="23"/>
      <c r="D9" s="24"/>
      <c r="E9" s="184"/>
      <c r="F9" s="28"/>
      <c r="G9" s="208">
        <f t="shared" si="2"/>
        <v>0</v>
      </c>
      <c r="H9" s="205"/>
      <c r="I9" s="205"/>
      <c r="J9" s="206"/>
      <c r="K9" s="207"/>
    </row>
    <row r="10" spans="1:11" s="7" customFormat="1" ht="15">
      <c r="A10" s="42">
        <f t="shared" si="1"/>
        <v>45754</v>
      </c>
      <c r="B10" s="47">
        <f t="shared" si="0"/>
        <v>45754</v>
      </c>
      <c r="C10" s="23"/>
      <c r="D10" s="24"/>
      <c r="E10" s="184"/>
      <c r="F10" s="28"/>
      <c r="G10" s="208">
        <f t="shared" si="2"/>
        <v>0</v>
      </c>
      <c r="H10" s="205"/>
      <c r="I10" s="205"/>
      <c r="J10" s="206"/>
      <c r="K10" s="207"/>
    </row>
    <row r="11" spans="1:11" s="7" customFormat="1" ht="15">
      <c r="A11" s="42">
        <f t="shared" si="1"/>
        <v>45755</v>
      </c>
      <c r="B11" s="47">
        <f t="shared" si="0"/>
        <v>45755</v>
      </c>
      <c r="C11" s="23"/>
      <c r="D11" s="24"/>
      <c r="E11" s="184"/>
      <c r="F11" s="28"/>
      <c r="G11" s="208">
        <f t="shared" si="2"/>
        <v>0</v>
      </c>
      <c r="H11" s="205"/>
      <c r="I11" s="205"/>
      <c r="J11" s="206"/>
      <c r="K11" s="207"/>
    </row>
    <row r="12" spans="1:11" s="7" customFormat="1" ht="15">
      <c r="A12" s="42">
        <f t="shared" si="1"/>
        <v>45756</v>
      </c>
      <c r="B12" s="47">
        <f t="shared" si="0"/>
        <v>45756</v>
      </c>
      <c r="C12" s="23"/>
      <c r="D12" s="24"/>
      <c r="E12" s="184"/>
      <c r="F12" s="28"/>
      <c r="G12" s="208">
        <f t="shared" si="2"/>
        <v>0</v>
      </c>
      <c r="H12" s="205"/>
      <c r="I12" s="205"/>
      <c r="J12" s="206"/>
      <c r="K12" s="207"/>
    </row>
    <row r="13" spans="1:11" s="7" customFormat="1" ht="15">
      <c r="A13" s="42">
        <f t="shared" si="1"/>
        <v>45757</v>
      </c>
      <c r="B13" s="47">
        <f t="shared" si="0"/>
        <v>45757</v>
      </c>
      <c r="C13" s="23"/>
      <c r="D13" s="24"/>
      <c r="E13" s="184"/>
      <c r="F13" s="28"/>
      <c r="G13" s="208">
        <f t="shared" si="2"/>
        <v>0</v>
      </c>
      <c r="H13" s="205"/>
      <c r="I13" s="205"/>
      <c r="J13" s="206"/>
      <c r="K13" s="207"/>
    </row>
    <row r="14" spans="1:11" s="7" customFormat="1" ht="15">
      <c r="A14" s="42">
        <f t="shared" si="1"/>
        <v>45758</v>
      </c>
      <c r="B14" s="47">
        <f t="shared" si="0"/>
        <v>45758</v>
      </c>
      <c r="C14" s="23"/>
      <c r="D14" s="24"/>
      <c r="E14" s="184"/>
      <c r="F14" s="28"/>
      <c r="G14" s="208">
        <f t="shared" si="2"/>
        <v>0</v>
      </c>
      <c r="H14" s="205"/>
      <c r="I14" s="205"/>
      <c r="J14" s="206"/>
      <c r="K14" s="207"/>
    </row>
    <row r="15" spans="1:11" s="7" customFormat="1" ht="15">
      <c r="A15" s="42">
        <f t="shared" si="1"/>
        <v>45759</v>
      </c>
      <c r="B15" s="47">
        <f t="shared" si="0"/>
        <v>45759</v>
      </c>
      <c r="C15" s="23"/>
      <c r="D15" s="24"/>
      <c r="E15" s="184"/>
      <c r="F15" s="28"/>
      <c r="G15" s="208">
        <f t="shared" si="2"/>
        <v>0</v>
      </c>
      <c r="H15" s="205"/>
      <c r="I15" s="205"/>
      <c r="J15" s="206"/>
      <c r="K15" s="207"/>
    </row>
    <row r="16" spans="1:11" s="7" customFormat="1" ht="15">
      <c r="A16" s="42">
        <f t="shared" si="1"/>
        <v>45760</v>
      </c>
      <c r="B16" s="47">
        <f t="shared" si="0"/>
        <v>45760</v>
      </c>
      <c r="C16" s="23"/>
      <c r="D16" s="24"/>
      <c r="E16" s="184"/>
      <c r="F16" s="28"/>
      <c r="G16" s="208">
        <f t="shared" si="2"/>
        <v>0</v>
      </c>
      <c r="H16" s="205"/>
      <c r="I16" s="205"/>
      <c r="J16" s="206"/>
      <c r="K16" s="207"/>
    </row>
    <row r="17" spans="1:11" s="7" customFormat="1" ht="15">
      <c r="A17" s="42">
        <f t="shared" si="1"/>
        <v>45761</v>
      </c>
      <c r="B17" s="47">
        <f t="shared" si="0"/>
        <v>45761</v>
      </c>
      <c r="C17" s="23"/>
      <c r="D17" s="24"/>
      <c r="E17" s="184"/>
      <c r="F17" s="28"/>
      <c r="G17" s="208">
        <f t="shared" si="2"/>
        <v>0</v>
      </c>
      <c r="H17" s="205"/>
      <c r="I17" s="205"/>
      <c r="J17" s="206"/>
      <c r="K17" s="207"/>
    </row>
    <row r="18" spans="1:11" s="7" customFormat="1" ht="15">
      <c r="A18" s="42">
        <f t="shared" si="1"/>
        <v>45762</v>
      </c>
      <c r="B18" s="47">
        <f t="shared" si="0"/>
        <v>45762</v>
      </c>
      <c r="C18" s="23"/>
      <c r="D18" s="24"/>
      <c r="E18" s="184"/>
      <c r="F18" s="28"/>
      <c r="G18" s="208">
        <f t="shared" si="2"/>
        <v>0</v>
      </c>
      <c r="H18" s="205"/>
      <c r="I18" s="205"/>
      <c r="J18" s="206"/>
      <c r="K18" s="207"/>
    </row>
    <row r="19" spans="1:11" s="7" customFormat="1" ht="15">
      <c r="A19" s="42">
        <f t="shared" si="1"/>
        <v>45763</v>
      </c>
      <c r="B19" s="47">
        <f t="shared" si="0"/>
        <v>45763</v>
      </c>
      <c r="C19" s="23"/>
      <c r="D19" s="24"/>
      <c r="E19" s="184"/>
      <c r="F19" s="28"/>
      <c r="G19" s="208">
        <f t="shared" si="2"/>
        <v>0</v>
      </c>
      <c r="H19" s="205"/>
      <c r="I19" s="205"/>
      <c r="J19" s="206"/>
      <c r="K19" s="207"/>
    </row>
    <row r="20" spans="1:11" s="7" customFormat="1" ht="15">
      <c r="A20" s="42">
        <f t="shared" si="1"/>
        <v>45764</v>
      </c>
      <c r="B20" s="47">
        <f t="shared" si="0"/>
        <v>45764</v>
      </c>
      <c r="C20" s="23"/>
      <c r="D20" s="24"/>
      <c r="E20" s="184"/>
      <c r="F20" s="28"/>
      <c r="G20" s="208">
        <f t="shared" si="2"/>
        <v>0</v>
      </c>
      <c r="H20" s="205"/>
      <c r="I20" s="205"/>
      <c r="J20" s="206"/>
      <c r="K20" s="207"/>
    </row>
    <row r="21" spans="1:11" s="7" customFormat="1" ht="15">
      <c r="A21" s="42">
        <f t="shared" si="1"/>
        <v>45765</v>
      </c>
      <c r="B21" s="47">
        <f t="shared" si="0"/>
        <v>45765</v>
      </c>
      <c r="C21" s="23"/>
      <c r="D21" s="24"/>
      <c r="E21" s="184"/>
      <c r="F21" s="28"/>
      <c r="G21" s="208">
        <f t="shared" si="2"/>
        <v>0</v>
      </c>
      <c r="H21" s="205"/>
      <c r="I21" s="205"/>
      <c r="J21" s="206"/>
      <c r="K21" s="207"/>
    </row>
    <row r="22" spans="1:11" s="7" customFormat="1" ht="15">
      <c r="A22" s="42">
        <f t="shared" si="1"/>
        <v>45766</v>
      </c>
      <c r="B22" s="47">
        <f t="shared" si="0"/>
        <v>45766</v>
      </c>
      <c r="C22" s="23"/>
      <c r="D22" s="24"/>
      <c r="E22" s="184"/>
      <c r="F22" s="28"/>
      <c r="G22" s="208">
        <f t="shared" si="2"/>
        <v>0</v>
      </c>
      <c r="H22" s="205"/>
      <c r="I22" s="205"/>
      <c r="J22" s="206"/>
      <c r="K22" s="207"/>
    </row>
    <row r="23" spans="1:11" s="7" customFormat="1" ht="15">
      <c r="A23" s="42">
        <f t="shared" si="1"/>
        <v>45767</v>
      </c>
      <c r="B23" s="47">
        <f t="shared" si="0"/>
        <v>45767</v>
      </c>
      <c r="C23" s="23"/>
      <c r="D23" s="24"/>
      <c r="E23" s="184"/>
      <c r="F23" s="28"/>
      <c r="G23" s="208">
        <f t="shared" si="2"/>
        <v>0</v>
      </c>
      <c r="H23" s="205"/>
      <c r="I23" s="205"/>
      <c r="J23" s="206"/>
      <c r="K23" s="207"/>
    </row>
    <row r="24" spans="1:11" s="7" customFormat="1" ht="15">
      <c r="A24" s="42">
        <f t="shared" si="1"/>
        <v>45768</v>
      </c>
      <c r="B24" s="47">
        <f t="shared" si="0"/>
        <v>45768</v>
      </c>
      <c r="C24" s="23"/>
      <c r="D24" s="24"/>
      <c r="E24" s="184"/>
      <c r="F24" s="28"/>
      <c r="G24" s="208">
        <f t="shared" si="2"/>
        <v>0</v>
      </c>
      <c r="H24" s="205"/>
      <c r="I24" s="205"/>
      <c r="J24" s="206"/>
      <c r="K24" s="207"/>
    </row>
    <row r="25" spans="1:11" s="7" customFormat="1" ht="15">
      <c r="A25" s="42">
        <f t="shared" si="1"/>
        <v>45769</v>
      </c>
      <c r="B25" s="47">
        <f t="shared" si="0"/>
        <v>45769</v>
      </c>
      <c r="C25" s="23"/>
      <c r="D25" s="24"/>
      <c r="E25" s="184"/>
      <c r="F25" s="28"/>
      <c r="G25" s="208">
        <f t="shared" si="2"/>
        <v>0</v>
      </c>
      <c r="H25" s="205"/>
      <c r="I25" s="205"/>
      <c r="J25" s="206"/>
      <c r="K25" s="207"/>
    </row>
    <row r="26" spans="1:11" s="7" customFormat="1" ht="15">
      <c r="A26" s="42">
        <f t="shared" si="1"/>
        <v>45770</v>
      </c>
      <c r="B26" s="47">
        <f t="shared" si="0"/>
        <v>45770</v>
      </c>
      <c r="C26" s="23"/>
      <c r="D26" s="24"/>
      <c r="E26" s="184"/>
      <c r="F26" s="28"/>
      <c r="G26" s="208">
        <f t="shared" si="2"/>
        <v>0</v>
      </c>
      <c r="H26" s="205"/>
      <c r="I26" s="205"/>
      <c r="J26" s="206"/>
      <c r="K26" s="207"/>
    </row>
    <row r="27" spans="1:11" s="7" customFormat="1" ht="15">
      <c r="A27" s="42">
        <f t="shared" si="1"/>
        <v>45771</v>
      </c>
      <c r="B27" s="47">
        <f t="shared" si="0"/>
        <v>45771</v>
      </c>
      <c r="C27" s="23"/>
      <c r="D27" s="24"/>
      <c r="E27" s="184"/>
      <c r="F27" s="28"/>
      <c r="G27" s="208">
        <f t="shared" si="2"/>
        <v>0</v>
      </c>
      <c r="H27" s="205"/>
      <c r="I27" s="205"/>
      <c r="J27" s="206"/>
      <c r="K27" s="207"/>
    </row>
    <row r="28" spans="1:11" s="7" customFormat="1" ht="15">
      <c r="A28" s="42">
        <f t="shared" si="1"/>
        <v>45772</v>
      </c>
      <c r="B28" s="47">
        <f t="shared" si="0"/>
        <v>45772</v>
      </c>
      <c r="C28" s="23"/>
      <c r="D28" s="24"/>
      <c r="E28" s="184"/>
      <c r="F28" s="28"/>
      <c r="G28" s="208">
        <f t="shared" si="2"/>
        <v>0</v>
      </c>
      <c r="H28" s="205"/>
      <c r="I28" s="205"/>
      <c r="J28" s="206"/>
      <c r="K28" s="207"/>
    </row>
    <row r="29" spans="1:11" s="7" customFormat="1" ht="15">
      <c r="A29" s="42">
        <f t="shared" si="1"/>
        <v>45773</v>
      </c>
      <c r="B29" s="47">
        <f t="shared" si="0"/>
        <v>45773</v>
      </c>
      <c r="C29" s="23"/>
      <c r="D29" s="24"/>
      <c r="E29" s="184"/>
      <c r="F29" s="28"/>
      <c r="G29" s="208">
        <f t="shared" si="2"/>
        <v>0</v>
      </c>
      <c r="H29" s="205"/>
      <c r="I29" s="205"/>
      <c r="J29" s="206"/>
      <c r="K29" s="207"/>
    </row>
    <row r="30" spans="1:11" s="7" customFormat="1" ht="15">
      <c r="A30" s="42">
        <f t="shared" si="1"/>
        <v>45774</v>
      </c>
      <c r="B30" s="47">
        <f t="shared" si="0"/>
        <v>45774</v>
      </c>
      <c r="C30" s="23"/>
      <c r="D30" s="24"/>
      <c r="E30" s="184"/>
      <c r="F30" s="28"/>
      <c r="G30" s="208">
        <f t="shared" si="2"/>
        <v>0</v>
      </c>
      <c r="H30" s="205"/>
      <c r="I30" s="205"/>
      <c r="J30" s="206"/>
      <c r="K30" s="207"/>
    </row>
    <row r="31" spans="1:11" s="7" customFormat="1" ht="15">
      <c r="A31" s="42">
        <f t="shared" si="1"/>
        <v>45775</v>
      </c>
      <c r="B31" s="47">
        <f t="shared" si="0"/>
        <v>45775</v>
      </c>
      <c r="C31" s="23"/>
      <c r="D31" s="24"/>
      <c r="E31" s="184"/>
      <c r="F31" s="28"/>
      <c r="G31" s="208">
        <f t="shared" si="2"/>
        <v>0</v>
      </c>
      <c r="H31" s="205"/>
      <c r="I31" s="205"/>
      <c r="J31" s="206"/>
      <c r="K31" s="207"/>
    </row>
    <row r="32" spans="1:11" s="7" customFormat="1" ht="15">
      <c r="A32" s="42">
        <f t="shared" si="1"/>
        <v>45776</v>
      </c>
      <c r="B32" s="47">
        <f t="shared" si="0"/>
        <v>45776</v>
      </c>
      <c r="C32" s="23"/>
      <c r="D32" s="24"/>
      <c r="E32" s="184"/>
      <c r="F32" s="28"/>
      <c r="G32" s="208">
        <f t="shared" si="2"/>
        <v>0</v>
      </c>
      <c r="H32" s="205"/>
      <c r="I32" s="205"/>
      <c r="J32" s="206"/>
      <c r="K32" s="207"/>
    </row>
    <row r="33" spans="1:12" s="7" customFormat="1" ht="15">
      <c r="A33" s="42">
        <f t="shared" si="1"/>
        <v>45777</v>
      </c>
      <c r="B33" s="47">
        <f t="shared" si="0"/>
        <v>45777</v>
      </c>
      <c r="C33" s="23"/>
      <c r="D33" s="24"/>
      <c r="E33" s="185"/>
      <c r="F33" s="28"/>
      <c r="G33" s="208">
        <f t="shared" si="2"/>
        <v>0</v>
      </c>
      <c r="H33" s="205"/>
      <c r="I33" s="205"/>
      <c r="J33" s="206"/>
      <c r="K33" s="207"/>
    </row>
    <row r="34" spans="1:12" s="7" customFormat="1" ht="15">
      <c r="A34" s="42"/>
      <c r="B34" s="47"/>
      <c r="C34" s="25"/>
      <c r="D34" s="26"/>
      <c r="E34" s="186"/>
      <c r="F34" s="33"/>
      <c r="G34" s="54">
        <f>F34*0.75</f>
        <v>0</v>
      </c>
      <c r="H34" s="54"/>
      <c r="I34" s="212"/>
      <c r="J34" s="210"/>
      <c r="K34" s="213"/>
    </row>
    <row r="35" spans="1:12" s="7" customFormat="1" ht="13.9">
      <c r="A35" s="31" t="str">
        <f>IF(Übersicht!H5&gt;0,"Wegzeit in Lektionen","")</f>
        <v/>
      </c>
      <c r="B35" s="45"/>
      <c r="C35" s="25"/>
      <c r="D35" s="26"/>
      <c r="E35" s="214"/>
      <c r="F35" s="215" t="str">
        <f>IF(A35="","",Übersicht!H5 * Übersicht!D8 / 12)</f>
        <v/>
      </c>
      <c r="G35" s="214"/>
      <c r="H35" s="214"/>
      <c r="I35" s="214"/>
      <c r="J35" s="214"/>
      <c r="K35" s="215"/>
    </row>
    <row r="36" spans="1:12" s="7" customFormat="1" ht="15">
      <c r="A36" s="34" t="str">
        <f>IF(OR(Übersicht!C13,Übersicht!D13)&gt;0,"Gutschrift für Altersentlastung in Stunden","")</f>
        <v>Gutschrift für Altersentlastung in Stunden</v>
      </c>
      <c r="B36" s="34"/>
      <c r="C36" s="25"/>
      <c r="D36" s="27"/>
      <c r="E36" s="182">
        <f>IF(Übersicht!C12&gt;0,1930/12*Übersicht!O5,0)</f>
        <v>0</v>
      </c>
      <c r="F36" s="216"/>
      <c r="G36" s="35">
        <f>IF($A$36="","",1930/12*0.85*Übersicht!$M$5)</f>
        <v>0</v>
      </c>
      <c r="H36" s="217"/>
      <c r="I36" s="217"/>
      <c r="J36" s="210">
        <f>IF($A$36="","",1930/12*0.12*Übersicht!$M$5)</f>
        <v>0</v>
      </c>
      <c r="K36" s="211">
        <f>IF($A$36="","",1930/12*0.03*Übersicht!$M$5)</f>
        <v>0</v>
      </c>
    </row>
    <row r="37" spans="1:12" s="7" customFormat="1" ht="18.75" customHeight="1" thickBot="1">
      <c r="A37" s="8" t="s">
        <v>100</v>
      </c>
      <c r="B37" s="46"/>
      <c r="C37" s="9"/>
      <c r="D37" s="9"/>
      <c r="E37" s="183">
        <f>SUM(E4:E36)</f>
        <v>0</v>
      </c>
      <c r="F37" s="17">
        <f t="shared" ref="F37:K37" si="3">SUM(F4:F36)</f>
        <v>0</v>
      </c>
      <c r="G37" s="18">
        <f t="shared" si="3"/>
        <v>0</v>
      </c>
      <c r="H37" s="18">
        <f t="shared" si="3"/>
        <v>0</v>
      </c>
      <c r="I37" s="19">
        <f t="shared" si="3"/>
        <v>0</v>
      </c>
      <c r="J37" s="20">
        <f t="shared" si="3"/>
        <v>0</v>
      </c>
      <c r="K37" s="21">
        <f t="shared" si="3"/>
        <v>0</v>
      </c>
    </row>
    <row r="38" spans="1:12" ht="13.15" thickTop="1">
      <c r="L38"/>
    </row>
    <row r="39" spans="1:12" ht="9.75" hidden="1" customHeight="1">
      <c r="C39" s="11" t="s">
        <v>101</v>
      </c>
      <c r="D39" s="11"/>
      <c r="E39" s="11"/>
      <c r="F39" s="11"/>
      <c r="G39" s="12"/>
      <c r="H39" s="12"/>
      <c r="I39" s="12"/>
      <c r="J39" s="12"/>
      <c r="L39"/>
    </row>
    <row r="40" spans="1:12" ht="9.75" hidden="1" customHeight="1">
      <c r="C40" s="11" t="s">
        <v>102</v>
      </c>
      <c r="D40" s="11"/>
      <c r="E40" s="11"/>
      <c r="F40" s="11"/>
      <c r="L40"/>
    </row>
    <row r="41" spans="1:12" ht="9.75" hidden="1" customHeight="1">
      <c r="C41" s="11" t="s">
        <v>103</v>
      </c>
      <c r="D41" s="11"/>
      <c r="E41" s="11"/>
      <c r="F41" s="11"/>
      <c r="L41"/>
    </row>
    <row r="42" spans="1:12" ht="9.75" hidden="1" customHeight="1">
      <c r="C42" s="11" t="s">
        <v>104</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password="DA23"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I4:K35 H4:H33" xr:uid="{00000000-0002-0000-03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3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17"/>
  <sheetViews>
    <sheetView showGridLines="0" showRowColHeaders="0" zoomScaleNormal="100" workbookViewId="0">
      <pane xSplit="11" ySplit="3" topLeftCell="L4" activePane="bottomRight" state="frozen"/>
      <selection pane="bottomRight" activeCell="I19" sqref="I19"/>
      <selection pane="bottomLeft" activeCell="E17" sqref="E17"/>
      <selection pane="topRight" activeCell="E17" sqref="E17"/>
    </sheetView>
  </sheetViews>
  <sheetFormatPr defaultColWidth="16.28515625" defaultRowHeight="12.75"/>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2.9" thickBot="1">
      <c r="A1" s="249">
        <f>Apr!A1+30</f>
        <v>45778</v>
      </c>
      <c r="B1" s="249"/>
      <c r="C1" s="249"/>
      <c r="D1" s="1"/>
      <c r="E1" s="1"/>
      <c r="F1" s="1"/>
      <c r="G1" s="2"/>
      <c r="H1" s="2"/>
      <c r="I1" s="2"/>
      <c r="J1" s="2"/>
      <c r="K1" s="2"/>
    </row>
    <row r="2" spans="1:11" s="5" customFormat="1" ht="51.75" customHeight="1">
      <c r="A2" s="255" t="s">
        <v>91</v>
      </c>
      <c r="B2" s="43"/>
      <c r="C2" s="253" t="s">
        <v>92</v>
      </c>
      <c r="D2" s="253" t="s">
        <v>93</v>
      </c>
      <c r="E2" s="180" t="s">
        <v>94</v>
      </c>
      <c r="F2" s="22" t="s">
        <v>95</v>
      </c>
      <c r="G2" s="250" t="s">
        <v>96</v>
      </c>
      <c r="H2" s="251"/>
      <c r="I2" s="252"/>
      <c r="J2" s="15" t="s">
        <v>97</v>
      </c>
      <c r="K2" s="4" t="s">
        <v>65</v>
      </c>
    </row>
    <row r="3" spans="1:11" s="5" customFormat="1" ht="39" customHeight="1" thickBot="1">
      <c r="A3" s="256"/>
      <c r="B3" s="44"/>
      <c r="C3" s="254"/>
      <c r="D3" s="254"/>
      <c r="E3" s="181" t="s">
        <v>68</v>
      </c>
      <c r="F3" s="58" t="s">
        <v>98</v>
      </c>
      <c r="G3" s="61" t="s">
        <v>70</v>
      </c>
      <c r="H3" s="61" t="s">
        <v>99</v>
      </c>
      <c r="I3" s="61" t="s">
        <v>72</v>
      </c>
      <c r="J3" s="59" t="s">
        <v>73</v>
      </c>
      <c r="K3" s="60" t="s">
        <v>73</v>
      </c>
    </row>
    <row r="4" spans="1:11" s="7" customFormat="1" ht="15">
      <c r="A4" s="42">
        <f>A1</f>
        <v>45778</v>
      </c>
      <c r="B4" s="47">
        <f t="shared" ref="B4:B34" si="0">A4</f>
        <v>45778</v>
      </c>
      <c r="C4" s="23"/>
      <c r="D4" s="24"/>
      <c r="E4" s="184"/>
      <c r="F4" s="28"/>
      <c r="G4" s="208">
        <f>F4*0.75</f>
        <v>0</v>
      </c>
      <c r="H4" s="205"/>
      <c r="I4" s="205"/>
      <c r="J4" s="206"/>
      <c r="K4" s="207"/>
    </row>
    <row r="5" spans="1:11" s="7" customFormat="1" ht="15">
      <c r="A5" s="42">
        <f t="shared" ref="A5:A33" si="1">A4+1</f>
        <v>45779</v>
      </c>
      <c r="B5" s="47">
        <f t="shared" si="0"/>
        <v>45779</v>
      </c>
      <c r="C5" s="23"/>
      <c r="D5" s="24"/>
      <c r="E5" s="184"/>
      <c r="F5" s="28"/>
      <c r="G5" s="208">
        <f t="shared" ref="G5:G34" si="2">F5*0.75</f>
        <v>0</v>
      </c>
      <c r="H5" s="205"/>
      <c r="I5" s="205"/>
      <c r="J5" s="206"/>
      <c r="K5" s="207"/>
    </row>
    <row r="6" spans="1:11" s="7" customFormat="1" ht="15">
      <c r="A6" s="42">
        <f t="shared" si="1"/>
        <v>45780</v>
      </c>
      <c r="B6" s="47">
        <f t="shared" si="0"/>
        <v>45780</v>
      </c>
      <c r="C6" s="23"/>
      <c r="D6" s="24"/>
      <c r="E6" s="184"/>
      <c r="F6" s="28"/>
      <c r="G6" s="208">
        <f t="shared" si="2"/>
        <v>0</v>
      </c>
      <c r="H6" s="205"/>
      <c r="I6" s="205"/>
      <c r="J6" s="206"/>
      <c r="K6" s="207"/>
    </row>
    <row r="7" spans="1:11" s="7" customFormat="1" ht="15">
      <c r="A7" s="42">
        <f t="shared" si="1"/>
        <v>45781</v>
      </c>
      <c r="B7" s="47">
        <f t="shared" si="0"/>
        <v>45781</v>
      </c>
      <c r="C7" s="23"/>
      <c r="D7" s="24"/>
      <c r="E7" s="184"/>
      <c r="F7" s="28"/>
      <c r="G7" s="208">
        <f t="shared" si="2"/>
        <v>0</v>
      </c>
      <c r="H7" s="205"/>
      <c r="I7" s="205"/>
      <c r="J7" s="206"/>
      <c r="K7" s="207"/>
    </row>
    <row r="8" spans="1:11" s="7" customFormat="1" ht="15">
      <c r="A8" s="42">
        <f t="shared" si="1"/>
        <v>45782</v>
      </c>
      <c r="B8" s="47">
        <f t="shared" si="0"/>
        <v>45782</v>
      </c>
      <c r="C8" s="23"/>
      <c r="D8" s="24"/>
      <c r="E8" s="184"/>
      <c r="F8" s="28"/>
      <c r="G8" s="208">
        <f t="shared" si="2"/>
        <v>0</v>
      </c>
      <c r="H8" s="205"/>
      <c r="I8" s="205"/>
      <c r="J8" s="206"/>
      <c r="K8" s="207"/>
    </row>
    <row r="9" spans="1:11" s="7" customFormat="1" ht="15">
      <c r="A9" s="42">
        <f t="shared" si="1"/>
        <v>45783</v>
      </c>
      <c r="B9" s="47">
        <f t="shared" si="0"/>
        <v>45783</v>
      </c>
      <c r="C9" s="23"/>
      <c r="D9" s="24"/>
      <c r="E9" s="184"/>
      <c r="F9" s="28"/>
      <c r="G9" s="208">
        <f t="shared" si="2"/>
        <v>0</v>
      </c>
      <c r="H9" s="205"/>
      <c r="I9" s="205"/>
      <c r="J9" s="206"/>
      <c r="K9" s="207"/>
    </row>
    <row r="10" spans="1:11" s="7" customFormat="1" ht="15">
      <c r="A10" s="42">
        <f t="shared" si="1"/>
        <v>45784</v>
      </c>
      <c r="B10" s="47">
        <f t="shared" si="0"/>
        <v>45784</v>
      </c>
      <c r="C10" s="23"/>
      <c r="D10" s="24"/>
      <c r="E10" s="184"/>
      <c r="F10" s="28"/>
      <c r="G10" s="208">
        <f t="shared" si="2"/>
        <v>0</v>
      </c>
      <c r="H10" s="205"/>
      <c r="I10" s="205"/>
      <c r="J10" s="206"/>
      <c r="K10" s="207"/>
    </row>
    <row r="11" spans="1:11" s="7" customFormat="1" ht="15">
      <c r="A11" s="42">
        <f t="shared" si="1"/>
        <v>45785</v>
      </c>
      <c r="B11" s="47">
        <f t="shared" si="0"/>
        <v>45785</v>
      </c>
      <c r="C11" s="23"/>
      <c r="D11" s="24"/>
      <c r="E11" s="184"/>
      <c r="F11" s="28"/>
      <c r="G11" s="208">
        <f t="shared" si="2"/>
        <v>0</v>
      </c>
      <c r="H11" s="205"/>
      <c r="I11" s="205"/>
      <c r="J11" s="206"/>
      <c r="K11" s="207"/>
    </row>
    <row r="12" spans="1:11" s="7" customFormat="1" ht="15">
      <c r="A12" s="42">
        <f t="shared" si="1"/>
        <v>45786</v>
      </c>
      <c r="B12" s="47">
        <f t="shared" si="0"/>
        <v>45786</v>
      </c>
      <c r="C12" s="23"/>
      <c r="D12" s="24"/>
      <c r="E12" s="184"/>
      <c r="F12" s="28"/>
      <c r="G12" s="208">
        <f t="shared" si="2"/>
        <v>0</v>
      </c>
      <c r="H12" s="205"/>
      <c r="I12" s="205"/>
      <c r="J12" s="206"/>
      <c r="K12" s="207"/>
    </row>
    <row r="13" spans="1:11" s="7" customFormat="1" ht="15">
      <c r="A13" s="42">
        <f t="shared" si="1"/>
        <v>45787</v>
      </c>
      <c r="B13" s="47">
        <f t="shared" si="0"/>
        <v>45787</v>
      </c>
      <c r="C13" s="23"/>
      <c r="D13" s="24"/>
      <c r="E13" s="184"/>
      <c r="F13" s="28"/>
      <c r="G13" s="208">
        <f t="shared" si="2"/>
        <v>0</v>
      </c>
      <c r="H13" s="205"/>
      <c r="I13" s="205"/>
      <c r="J13" s="206"/>
      <c r="K13" s="207"/>
    </row>
    <row r="14" spans="1:11" s="7" customFormat="1" ht="15">
      <c r="A14" s="42">
        <f t="shared" si="1"/>
        <v>45788</v>
      </c>
      <c r="B14" s="47">
        <f t="shared" si="0"/>
        <v>45788</v>
      </c>
      <c r="C14" s="23"/>
      <c r="D14" s="24"/>
      <c r="E14" s="184"/>
      <c r="F14" s="28"/>
      <c r="G14" s="208">
        <f t="shared" si="2"/>
        <v>0</v>
      </c>
      <c r="H14" s="205"/>
      <c r="I14" s="205"/>
      <c r="J14" s="206"/>
      <c r="K14" s="207"/>
    </row>
    <row r="15" spans="1:11" s="7" customFormat="1" ht="15">
      <c r="A15" s="42">
        <f t="shared" si="1"/>
        <v>45789</v>
      </c>
      <c r="B15" s="47">
        <f t="shared" si="0"/>
        <v>45789</v>
      </c>
      <c r="C15" s="23"/>
      <c r="D15" s="24"/>
      <c r="E15" s="184"/>
      <c r="F15" s="28"/>
      <c r="G15" s="208">
        <f t="shared" si="2"/>
        <v>0</v>
      </c>
      <c r="H15" s="205"/>
      <c r="I15" s="205"/>
      <c r="J15" s="206"/>
      <c r="K15" s="207"/>
    </row>
    <row r="16" spans="1:11" s="7" customFormat="1" ht="15">
      <c r="A16" s="42">
        <f t="shared" si="1"/>
        <v>45790</v>
      </c>
      <c r="B16" s="47">
        <f t="shared" si="0"/>
        <v>45790</v>
      </c>
      <c r="C16" s="23"/>
      <c r="D16" s="24"/>
      <c r="E16" s="184"/>
      <c r="F16" s="28"/>
      <c r="G16" s="208">
        <f t="shared" si="2"/>
        <v>0</v>
      </c>
      <c r="H16" s="205"/>
      <c r="I16" s="205"/>
      <c r="J16" s="206"/>
      <c r="K16" s="207"/>
    </row>
    <row r="17" spans="1:11" s="7" customFormat="1" ht="15">
      <c r="A17" s="42">
        <f t="shared" si="1"/>
        <v>45791</v>
      </c>
      <c r="B17" s="47">
        <f t="shared" si="0"/>
        <v>45791</v>
      </c>
      <c r="C17" s="23"/>
      <c r="D17" s="24"/>
      <c r="E17" s="184"/>
      <c r="F17" s="28"/>
      <c r="G17" s="208">
        <f t="shared" si="2"/>
        <v>0</v>
      </c>
      <c r="H17" s="205"/>
      <c r="I17" s="205"/>
      <c r="J17" s="206"/>
      <c r="K17" s="207"/>
    </row>
    <row r="18" spans="1:11" s="7" customFormat="1" ht="15">
      <c r="A18" s="42">
        <f t="shared" si="1"/>
        <v>45792</v>
      </c>
      <c r="B18" s="47">
        <f t="shared" si="0"/>
        <v>45792</v>
      </c>
      <c r="C18" s="23"/>
      <c r="D18" s="24"/>
      <c r="E18" s="184"/>
      <c r="F18" s="28"/>
      <c r="G18" s="208">
        <f t="shared" si="2"/>
        <v>0</v>
      </c>
      <c r="H18" s="205"/>
      <c r="I18" s="205"/>
      <c r="J18" s="206"/>
      <c r="K18" s="207"/>
    </row>
    <row r="19" spans="1:11" s="7" customFormat="1" ht="15">
      <c r="A19" s="42">
        <f t="shared" si="1"/>
        <v>45793</v>
      </c>
      <c r="B19" s="47">
        <f t="shared" si="0"/>
        <v>45793</v>
      </c>
      <c r="C19" s="23"/>
      <c r="D19" s="24"/>
      <c r="E19" s="184"/>
      <c r="F19" s="28"/>
      <c r="G19" s="208">
        <f t="shared" si="2"/>
        <v>0</v>
      </c>
      <c r="H19" s="205"/>
      <c r="I19" s="205"/>
      <c r="J19" s="206"/>
      <c r="K19" s="207"/>
    </row>
    <row r="20" spans="1:11" s="7" customFormat="1" ht="15">
      <c r="A20" s="42">
        <f t="shared" si="1"/>
        <v>45794</v>
      </c>
      <c r="B20" s="47">
        <f t="shared" si="0"/>
        <v>45794</v>
      </c>
      <c r="C20" s="23"/>
      <c r="D20" s="24"/>
      <c r="E20" s="184"/>
      <c r="F20" s="28"/>
      <c r="G20" s="208">
        <f t="shared" si="2"/>
        <v>0</v>
      </c>
      <c r="H20" s="205"/>
      <c r="I20" s="205"/>
      <c r="J20" s="206"/>
      <c r="K20" s="207"/>
    </row>
    <row r="21" spans="1:11" s="7" customFormat="1" ht="15">
      <c r="A21" s="42">
        <f t="shared" si="1"/>
        <v>45795</v>
      </c>
      <c r="B21" s="47">
        <f t="shared" si="0"/>
        <v>45795</v>
      </c>
      <c r="C21" s="23"/>
      <c r="D21" s="24"/>
      <c r="E21" s="184"/>
      <c r="F21" s="28"/>
      <c r="G21" s="208">
        <f t="shared" si="2"/>
        <v>0</v>
      </c>
      <c r="H21" s="205"/>
      <c r="I21" s="205"/>
      <c r="J21" s="206"/>
      <c r="K21" s="207"/>
    </row>
    <row r="22" spans="1:11" s="7" customFormat="1" ht="15">
      <c r="A22" s="42">
        <f t="shared" si="1"/>
        <v>45796</v>
      </c>
      <c r="B22" s="47">
        <f t="shared" si="0"/>
        <v>45796</v>
      </c>
      <c r="C22" s="23"/>
      <c r="D22" s="24"/>
      <c r="E22" s="184"/>
      <c r="F22" s="28"/>
      <c r="G22" s="208">
        <f t="shared" si="2"/>
        <v>0</v>
      </c>
      <c r="H22" s="205"/>
      <c r="I22" s="205"/>
      <c r="J22" s="206"/>
      <c r="K22" s="207"/>
    </row>
    <row r="23" spans="1:11" s="7" customFormat="1" ht="15">
      <c r="A23" s="42">
        <f t="shared" si="1"/>
        <v>45797</v>
      </c>
      <c r="B23" s="47">
        <f t="shared" si="0"/>
        <v>45797</v>
      </c>
      <c r="C23" s="23"/>
      <c r="D23" s="24"/>
      <c r="E23" s="184"/>
      <c r="F23" s="28"/>
      <c r="G23" s="208">
        <f t="shared" si="2"/>
        <v>0</v>
      </c>
      <c r="H23" s="205"/>
      <c r="I23" s="205"/>
      <c r="J23" s="206"/>
      <c r="K23" s="207"/>
    </row>
    <row r="24" spans="1:11" s="7" customFormat="1" ht="15">
      <c r="A24" s="42">
        <f t="shared" si="1"/>
        <v>45798</v>
      </c>
      <c r="B24" s="47">
        <f t="shared" si="0"/>
        <v>45798</v>
      </c>
      <c r="C24" s="23"/>
      <c r="D24" s="24"/>
      <c r="E24" s="184"/>
      <c r="F24" s="28"/>
      <c r="G24" s="208">
        <f t="shared" si="2"/>
        <v>0</v>
      </c>
      <c r="H24" s="205"/>
      <c r="I24" s="205"/>
      <c r="J24" s="206"/>
      <c r="K24" s="207"/>
    </row>
    <row r="25" spans="1:11" s="7" customFormat="1" ht="15">
      <c r="A25" s="42">
        <f t="shared" si="1"/>
        <v>45799</v>
      </c>
      <c r="B25" s="47">
        <f t="shared" si="0"/>
        <v>45799</v>
      </c>
      <c r="C25" s="23"/>
      <c r="D25" s="24"/>
      <c r="E25" s="184"/>
      <c r="F25" s="28"/>
      <c r="G25" s="208">
        <f t="shared" si="2"/>
        <v>0</v>
      </c>
      <c r="H25" s="205"/>
      <c r="I25" s="205"/>
      <c r="J25" s="206"/>
      <c r="K25" s="207"/>
    </row>
    <row r="26" spans="1:11" s="7" customFormat="1" ht="15">
      <c r="A26" s="42">
        <f t="shared" si="1"/>
        <v>45800</v>
      </c>
      <c r="B26" s="47">
        <f t="shared" si="0"/>
        <v>45800</v>
      </c>
      <c r="C26" s="23"/>
      <c r="D26" s="24"/>
      <c r="E26" s="184"/>
      <c r="F26" s="28"/>
      <c r="G26" s="208">
        <f t="shared" si="2"/>
        <v>0</v>
      </c>
      <c r="H26" s="205"/>
      <c r="I26" s="205"/>
      <c r="J26" s="206"/>
      <c r="K26" s="207"/>
    </row>
    <row r="27" spans="1:11" s="7" customFormat="1" ht="15">
      <c r="A27" s="42">
        <f t="shared" si="1"/>
        <v>45801</v>
      </c>
      <c r="B27" s="47">
        <f t="shared" si="0"/>
        <v>45801</v>
      </c>
      <c r="C27" s="23"/>
      <c r="D27" s="24"/>
      <c r="E27" s="184"/>
      <c r="F27" s="28"/>
      <c r="G27" s="208">
        <f t="shared" si="2"/>
        <v>0</v>
      </c>
      <c r="H27" s="205"/>
      <c r="I27" s="205"/>
      <c r="J27" s="206"/>
      <c r="K27" s="207"/>
    </row>
    <row r="28" spans="1:11" s="7" customFormat="1" ht="15">
      <c r="A28" s="42">
        <f t="shared" si="1"/>
        <v>45802</v>
      </c>
      <c r="B28" s="47">
        <f t="shared" si="0"/>
        <v>45802</v>
      </c>
      <c r="C28" s="23"/>
      <c r="D28" s="24"/>
      <c r="E28" s="184"/>
      <c r="F28" s="28"/>
      <c r="G28" s="208">
        <f t="shared" si="2"/>
        <v>0</v>
      </c>
      <c r="H28" s="205"/>
      <c r="I28" s="205"/>
      <c r="J28" s="206"/>
      <c r="K28" s="207"/>
    </row>
    <row r="29" spans="1:11" s="7" customFormat="1" ht="15">
      <c r="A29" s="42">
        <f t="shared" si="1"/>
        <v>45803</v>
      </c>
      <c r="B29" s="47">
        <f t="shared" si="0"/>
        <v>45803</v>
      </c>
      <c r="C29" s="23"/>
      <c r="D29" s="24"/>
      <c r="E29" s="184"/>
      <c r="F29" s="28"/>
      <c r="G29" s="208">
        <f t="shared" si="2"/>
        <v>0</v>
      </c>
      <c r="H29" s="205"/>
      <c r="I29" s="205"/>
      <c r="J29" s="206"/>
      <c r="K29" s="207"/>
    </row>
    <row r="30" spans="1:11" s="7" customFormat="1" ht="15">
      <c r="A30" s="42">
        <f t="shared" si="1"/>
        <v>45804</v>
      </c>
      <c r="B30" s="47">
        <f t="shared" si="0"/>
        <v>45804</v>
      </c>
      <c r="C30" s="23"/>
      <c r="D30" s="24"/>
      <c r="E30" s="184"/>
      <c r="F30" s="28"/>
      <c r="G30" s="208">
        <f t="shared" si="2"/>
        <v>0</v>
      </c>
      <c r="H30" s="205"/>
      <c r="I30" s="205"/>
      <c r="J30" s="206"/>
      <c r="K30" s="207"/>
    </row>
    <row r="31" spans="1:11" s="7" customFormat="1" ht="15">
      <c r="A31" s="42">
        <f t="shared" si="1"/>
        <v>45805</v>
      </c>
      <c r="B31" s="47">
        <f t="shared" si="0"/>
        <v>45805</v>
      </c>
      <c r="C31" s="23"/>
      <c r="D31" s="24"/>
      <c r="E31" s="184"/>
      <c r="F31" s="28"/>
      <c r="G31" s="208">
        <f t="shared" si="2"/>
        <v>0</v>
      </c>
      <c r="H31" s="205"/>
      <c r="I31" s="205"/>
      <c r="J31" s="206"/>
      <c r="K31" s="207"/>
    </row>
    <row r="32" spans="1:11" s="7" customFormat="1" ht="15">
      <c r="A32" s="42">
        <f t="shared" si="1"/>
        <v>45806</v>
      </c>
      <c r="B32" s="47">
        <f t="shared" si="0"/>
        <v>45806</v>
      </c>
      <c r="C32" s="23"/>
      <c r="D32" s="24"/>
      <c r="E32" s="184"/>
      <c r="F32" s="28"/>
      <c r="G32" s="208">
        <f t="shared" si="2"/>
        <v>0</v>
      </c>
      <c r="H32" s="205"/>
      <c r="I32" s="205"/>
      <c r="J32" s="206"/>
      <c r="K32" s="207"/>
    </row>
    <row r="33" spans="1:12" s="7" customFormat="1" ht="15">
      <c r="A33" s="42">
        <f t="shared" si="1"/>
        <v>45807</v>
      </c>
      <c r="B33" s="47">
        <f t="shared" si="0"/>
        <v>45807</v>
      </c>
      <c r="C33" s="23"/>
      <c r="D33" s="24"/>
      <c r="E33" s="185"/>
      <c r="F33" s="28"/>
      <c r="G33" s="208">
        <f t="shared" si="2"/>
        <v>0</v>
      </c>
      <c r="H33" s="205"/>
      <c r="I33" s="205"/>
      <c r="J33" s="206"/>
      <c r="K33" s="207"/>
    </row>
    <row r="34" spans="1:12" s="7" customFormat="1" ht="15">
      <c r="A34" s="42">
        <f>A33+1</f>
        <v>45808</v>
      </c>
      <c r="B34" s="47">
        <f t="shared" si="0"/>
        <v>45808</v>
      </c>
      <c r="C34" s="23"/>
      <c r="D34" s="24"/>
      <c r="E34" s="186"/>
      <c r="F34" s="29"/>
      <c r="G34" s="208">
        <f t="shared" si="2"/>
        <v>0</v>
      </c>
      <c r="H34" s="205"/>
      <c r="I34" s="205"/>
      <c r="J34" s="206"/>
      <c r="K34" s="207"/>
    </row>
    <row r="35" spans="1:12" s="7" customFormat="1" ht="13.9">
      <c r="A35" s="31" t="str">
        <f>IF(Übersicht!H5&gt;0,"Wegzeit in Lektionen","")</f>
        <v/>
      </c>
      <c r="B35" s="45"/>
      <c r="C35" s="25"/>
      <c r="D35" s="26"/>
      <c r="E35" s="214"/>
      <c r="F35" s="215" t="str">
        <f>IF(A35="","",Übersicht!H5 * Übersicht!D8 / 12)</f>
        <v/>
      </c>
      <c r="G35" s="214"/>
      <c r="H35" s="214"/>
      <c r="I35" s="214"/>
      <c r="J35" s="214"/>
      <c r="K35" s="215"/>
    </row>
    <row r="36" spans="1:12" s="7" customFormat="1" ht="15">
      <c r="A36" s="34" t="str">
        <f>IF(OR(Übersicht!C13,Übersicht!D13)&gt;0,"Gutschrift für Altersentlastung in Stunden","")</f>
        <v>Gutschrift für Altersentlastung in Stunden</v>
      </c>
      <c r="B36" s="34"/>
      <c r="C36" s="25"/>
      <c r="D36" s="27"/>
      <c r="E36" s="182">
        <f>IF(Übersicht!C12&gt;0,1930/12*Übersicht!O5,0)</f>
        <v>0</v>
      </c>
      <c r="F36" s="216"/>
      <c r="G36" s="35">
        <f>IF($A$36="","",1930/12*0.85*Übersicht!$M$5)</f>
        <v>0</v>
      </c>
      <c r="H36" s="217"/>
      <c r="I36" s="217"/>
      <c r="J36" s="210">
        <f>IF($A$36="","",1930/12*0.12*Übersicht!$M$5)</f>
        <v>0</v>
      </c>
      <c r="K36" s="211">
        <f>IF($A$36="","",1930/12*0.03*Übersicht!$M$5)</f>
        <v>0</v>
      </c>
    </row>
    <row r="37" spans="1:12" s="7" customFormat="1" ht="18.75" customHeight="1" thickBot="1">
      <c r="A37" s="8" t="s">
        <v>100</v>
      </c>
      <c r="B37" s="46"/>
      <c r="C37" s="9"/>
      <c r="D37" s="9"/>
      <c r="E37" s="183">
        <f>SUM(E4:E36)</f>
        <v>0</v>
      </c>
      <c r="F37" s="17">
        <f t="shared" ref="F37:K37" si="3">SUM(F4:F36)</f>
        <v>0</v>
      </c>
      <c r="G37" s="18">
        <f t="shared" si="3"/>
        <v>0</v>
      </c>
      <c r="H37" s="18">
        <f t="shared" si="3"/>
        <v>0</v>
      </c>
      <c r="I37" s="19">
        <f t="shared" si="3"/>
        <v>0</v>
      </c>
      <c r="J37" s="20">
        <f t="shared" si="3"/>
        <v>0</v>
      </c>
      <c r="K37" s="21">
        <f t="shared" si="3"/>
        <v>0</v>
      </c>
    </row>
    <row r="38" spans="1:12" ht="13.15" thickTop="1">
      <c r="L38"/>
    </row>
    <row r="39" spans="1:12" ht="9.75" hidden="1" customHeight="1">
      <c r="C39" s="11" t="s">
        <v>101</v>
      </c>
      <c r="D39" s="11"/>
      <c r="E39" s="11"/>
      <c r="F39" s="11"/>
      <c r="G39" s="12"/>
      <c r="H39" s="12"/>
      <c r="I39" s="12"/>
      <c r="J39" s="12"/>
      <c r="L39"/>
    </row>
    <row r="40" spans="1:12" ht="9.75" hidden="1" customHeight="1">
      <c r="C40" s="11" t="s">
        <v>102</v>
      </c>
      <c r="D40" s="11"/>
      <c r="E40" s="11"/>
      <c r="F40" s="11"/>
      <c r="L40"/>
    </row>
    <row r="41" spans="1:12" ht="9.75" hidden="1" customHeight="1">
      <c r="C41" s="11" t="s">
        <v>103</v>
      </c>
      <c r="D41" s="11"/>
      <c r="E41" s="11"/>
      <c r="F41" s="11"/>
      <c r="L41"/>
    </row>
    <row r="42" spans="1:12" ht="9.75" hidden="1" customHeight="1">
      <c r="C42" s="11" t="s">
        <v>104</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password="DA23"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xr:uid="{00000000-0002-0000-04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4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17"/>
  <sheetViews>
    <sheetView showGridLines="0" showRowColHeaders="0" zoomScaleNormal="100" workbookViewId="0">
      <pane xSplit="11" ySplit="3" topLeftCell="L4" activePane="bottomRight" state="frozen"/>
      <selection pane="bottomRight" activeCell="C4" sqref="C4"/>
      <selection pane="bottomLeft" activeCell="E17" sqref="E17"/>
      <selection pane="topRight" activeCell="E17" sqref="E17"/>
    </sheetView>
  </sheetViews>
  <sheetFormatPr defaultColWidth="16.28515625" defaultRowHeight="12.75"/>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2.9" thickBot="1">
      <c r="A1" s="249">
        <f>Mai!A1+31</f>
        <v>45809</v>
      </c>
      <c r="B1" s="249"/>
      <c r="C1" s="249"/>
      <c r="D1" s="1"/>
      <c r="E1" s="1"/>
      <c r="F1" s="1"/>
      <c r="G1" s="2"/>
      <c r="H1" s="2"/>
      <c r="I1" s="2"/>
      <c r="J1" s="2"/>
      <c r="K1" s="2"/>
    </row>
    <row r="2" spans="1:11" s="5" customFormat="1" ht="51.75" customHeight="1">
      <c r="A2" s="255" t="s">
        <v>91</v>
      </c>
      <c r="B2" s="43"/>
      <c r="C2" s="253" t="s">
        <v>92</v>
      </c>
      <c r="D2" s="253" t="s">
        <v>93</v>
      </c>
      <c r="E2" s="180" t="s">
        <v>94</v>
      </c>
      <c r="F2" s="22" t="s">
        <v>95</v>
      </c>
      <c r="G2" s="250" t="s">
        <v>96</v>
      </c>
      <c r="H2" s="251"/>
      <c r="I2" s="252"/>
      <c r="J2" s="15" t="s">
        <v>97</v>
      </c>
      <c r="K2" s="4" t="s">
        <v>65</v>
      </c>
    </row>
    <row r="3" spans="1:11" s="5" customFormat="1" ht="39" customHeight="1" thickBot="1">
      <c r="A3" s="256"/>
      <c r="B3" s="44"/>
      <c r="C3" s="254"/>
      <c r="D3" s="254"/>
      <c r="E3" s="181" t="s">
        <v>68</v>
      </c>
      <c r="F3" s="58" t="s">
        <v>98</v>
      </c>
      <c r="G3" s="61" t="s">
        <v>70</v>
      </c>
      <c r="H3" s="61" t="s">
        <v>99</v>
      </c>
      <c r="I3" s="61" t="s">
        <v>72</v>
      </c>
      <c r="J3" s="59" t="s">
        <v>73</v>
      </c>
      <c r="K3" s="60" t="s">
        <v>73</v>
      </c>
    </row>
    <row r="4" spans="1:11" s="7" customFormat="1" ht="15">
      <c r="A4" s="42">
        <f>A1</f>
        <v>45809</v>
      </c>
      <c r="B4" s="47">
        <f t="shared" ref="B4:B33" si="0">A4</f>
        <v>45809</v>
      </c>
      <c r="C4" s="23"/>
      <c r="D4" s="24"/>
      <c r="E4" s="184"/>
      <c r="F4" s="28"/>
      <c r="G4" s="208">
        <f>F4*0.75</f>
        <v>0</v>
      </c>
      <c r="H4" s="205"/>
      <c r="I4" s="205"/>
      <c r="J4" s="206"/>
      <c r="K4" s="207"/>
    </row>
    <row r="5" spans="1:11" s="7" customFormat="1" ht="15">
      <c r="A5" s="42">
        <f t="shared" ref="A5:A33" si="1">A4+1</f>
        <v>45810</v>
      </c>
      <c r="B5" s="47">
        <f t="shared" si="0"/>
        <v>45810</v>
      </c>
      <c r="C5" s="23"/>
      <c r="D5" s="24"/>
      <c r="E5" s="184"/>
      <c r="F5" s="28"/>
      <c r="G5" s="208">
        <f t="shared" ref="G5:G33" si="2">F5*0.75</f>
        <v>0</v>
      </c>
      <c r="H5" s="205"/>
      <c r="I5" s="205"/>
      <c r="J5" s="206"/>
      <c r="K5" s="207"/>
    </row>
    <row r="6" spans="1:11" s="7" customFormat="1" ht="15">
      <c r="A6" s="42">
        <f t="shared" si="1"/>
        <v>45811</v>
      </c>
      <c r="B6" s="47">
        <f t="shared" si="0"/>
        <v>45811</v>
      </c>
      <c r="C6" s="23"/>
      <c r="D6" s="24"/>
      <c r="E6" s="184"/>
      <c r="F6" s="28"/>
      <c r="G6" s="208">
        <f t="shared" si="2"/>
        <v>0</v>
      </c>
      <c r="H6" s="205"/>
      <c r="I6" s="205"/>
      <c r="J6" s="206"/>
      <c r="K6" s="207"/>
    </row>
    <row r="7" spans="1:11" s="7" customFormat="1" ht="15">
      <c r="A7" s="42">
        <f t="shared" si="1"/>
        <v>45812</v>
      </c>
      <c r="B7" s="47">
        <f t="shared" si="0"/>
        <v>45812</v>
      </c>
      <c r="C7" s="23"/>
      <c r="D7" s="24"/>
      <c r="E7" s="184"/>
      <c r="F7" s="28"/>
      <c r="G7" s="208">
        <f t="shared" si="2"/>
        <v>0</v>
      </c>
      <c r="H7" s="205"/>
      <c r="I7" s="205"/>
      <c r="J7" s="206"/>
      <c r="K7" s="207"/>
    </row>
    <row r="8" spans="1:11" s="7" customFormat="1" ht="15">
      <c r="A8" s="42">
        <f t="shared" si="1"/>
        <v>45813</v>
      </c>
      <c r="B8" s="47">
        <f t="shared" si="0"/>
        <v>45813</v>
      </c>
      <c r="C8" s="23"/>
      <c r="D8" s="24"/>
      <c r="E8" s="184"/>
      <c r="F8" s="28"/>
      <c r="G8" s="208">
        <f t="shared" si="2"/>
        <v>0</v>
      </c>
      <c r="H8" s="205"/>
      <c r="I8" s="205"/>
      <c r="J8" s="206"/>
      <c r="K8" s="207"/>
    </row>
    <row r="9" spans="1:11" s="7" customFormat="1" ht="15">
      <c r="A9" s="42">
        <f t="shared" si="1"/>
        <v>45814</v>
      </c>
      <c r="B9" s="47">
        <f t="shared" si="0"/>
        <v>45814</v>
      </c>
      <c r="C9" s="23"/>
      <c r="D9" s="24"/>
      <c r="E9" s="184"/>
      <c r="F9" s="28"/>
      <c r="G9" s="208">
        <f t="shared" si="2"/>
        <v>0</v>
      </c>
      <c r="H9" s="205"/>
      <c r="I9" s="205"/>
      <c r="J9" s="206"/>
      <c r="K9" s="207"/>
    </row>
    <row r="10" spans="1:11" s="7" customFormat="1" ht="15">
      <c r="A10" s="42">
        <f t="shared" si="1"/>
        <v>45815</v>
      </c>
      <c r="B10" s="47">
        <f t="shared" si="0"/>
        <v>45815</v>
      </c>
      <c r="C10" s="23"/>
      <c r="D10" s="24"/>
      <c r="E10" s="184"/>
      <c r="F10" s="28"/>
      <c r="G10" s="208">
        <f t="shared" si="2"/>
        <v>0</v>
      </c>
      <c r="H10" s="205"/>
      <c r="I10" s="205"/>
      <c r="J10" s="206"/>
      <c r="K10" s="207"/>
    </row>
    <row r="11" spans="1:11" s="7" customFormat="1" ht="15">
      <c r="A11" s="42">
        <f t="shared" si="1"/>
        <v>45816</v>
      </c>
      <c r="B11" s="47">
        <f t="shared" si="0"/>
        <v>45816</v>
      </c>
      <c r="C11" s="23"/>
      <c r="D11" s="24"/>
      <c r="E11" s="184"/>
      <c r="F11" s="28"/>
      <c r="G11" s="208">
        <f t="shared" si="2"/>
        <v>0</v>
      </c>
      <c r="H11" s="205"/>
      <c r="I11" s="205"/>
      <c r="J11" s="206"/>
      <c r="K11" s="207"/>
    </row>
    <row r="12" spans="1:11" s="7" customFormat="1" ht="15">
      <c r="A12" s="42">
        <f t="shared" si="1"/>
        <v>45817</v>
      </c>
      <c r="B12" s="47">
        <f t="shared" si="0"/>
        <v>45817</v>
      </c>
      <c r="C12" s="23"/>
      <c r="D12" s="24"/>
      <c r="E12" s="184"/>
      <c r="F12" s="28"/>
      <c r="G12" s="208">
        <f t="shared" si="2"/>
        <v>0</v>
      </c>
      <c r="H12" s="205"/>
      <c r="I12" s="205"/>
      <c r="J12" s="206"/>
      <c r="K12" s="207"/>
    </row>
    <row r="13" spans="1:11" s="7" customFormat="1" ht="15">
      <c r="A13" s="42">
        <f t="shared" si="1"/>
        <v>45818</v>
      </c>
      <c r="B13" s="47">
        <f t="shared" si="0"/>
        <v>45818</v>
      </c>
      <c r="C13" s="23"/>
      <c r="D13" s="24"/>
      <c r="E13" s="184"/>
      <c r="F13" s="28"/>
      <c r="G13" s="208">
        <f t="shared" si="2"/>
        <v>0</v>
      </c>
      <c r="H13" s="205"/>
      <c r="I13" s="205"/>
      <c r="J13" s="206"/>
      <c r="K13" s="207"/>
    </row>
    <row r="14" spans="1:11" s="7" customFormat="1" ht="15">
      <c r="A14" s="42">
        <f t="shared" si="1"/>
        <v>45819</v>
      </c>
      <c r="B14" s="47">
        <f t="shared" si="0"/>
        <v>45819</v>
      </c>
      <c r="C14" s="23"/>
      <c r="D14" s="24"/>
      <c r="E14" s="184"/>
      <c r="F14" s="28"/>
      <c r="G14" s="208">
        <f t="shared" si="2"/>
        <v>0</v>
      </c>
      <c r="H14" s="205"/>
      <c r="I14" s="205"/>
      <c r="J14" s="206"/>
      <c r="K14" s="207"/>
    </row>
    <row r="15" spans="1:11" s="7" customFormat="1" ht="15">
      <c r="A15" s="42">
        <f t="shared" si="1"/>
        <v>45820</v>
      </c>
      <c r="B15" s="47">
        <f t="shared" si="0"/>
        <v>45820</v>
      </c>
      <c r="C15" s="23"/>
      <c r="D15" s="24"/>
      <c r="E15" s="184"/>
      <c r="F15" s="28"/>
      <c r="G15" s="208">
        <f t="shared" si="2"/>
        <v>0</v>
      </c>
      <c r="H15" s="205"/>
      <c r="I15" s="205"/>
      <c r="J15" s="206"/>
      <c r="K15" s="207"/>
    </row>
    <row r="16" spans="1:11" s="7" customFormat="1" ht="15">
      <c r="A16" s="42">
        <f t="shared" si="1"/>
        <v>45821</v>
      </c>
      <c r="B16" s="47">
        <f t="shared" si="0"/>
        <v>45821</v>
      </c>
      <c r="C16" s="23"/>
      <c r="D16" s="24"/>
      <c r="E16" s="184"/>
      <c r="F16" s="28"/>
      <c r="G16" s="208">
        <f t="shared" si="2"/>
        <v>0</v>
      </c>
      <c r="H16" s="205"/>
      <c r="I16" s="205"/>
      <c r="J16" s="206"/>
      <c r="K16" s="207"/>
    </row>
    <row r="17" spans="1:11" s="7" customFormat="1" ht="15">
      <c r="A17" s="42">
        <f t="shared" si="1"/>
        <v>45822</v>
      </c>
      <c r="B17" s="47">
        <f t="shared" si="0"/>
        <v>45822</v>
      </c>
      <c r="C17" s="23"/>
      <c r="D17" s="24"/>
      <c r="E17" s="184"/>
      <c r="F17" s="28"/>
      <c r="G17" s="208">
        <f t="shared" si="2"/>
        <v>0</v>
      </c>
      <c r="H17" s="205"/>
      <c r="I17" s="205"/>
      <c r="J17" s="206"/>
      <c r="K17" s="207"/>
    </row>
    <row r="18" spans="1:11" s="7" customFormat="1" ht="15">
      <c r="A18" s="42">
        <f t="shared" si="1"/>
        <v>45823</v>
      </c>
      <c r="B18" s="47">
        <f t="shared" si="0"/>
        <v>45823</v>
      </c>
      <c r="C18" s="23"/>
      <c r="D18" s="24"/>
      <c r="E18" s="184"/>
      <c r="F18" s="28"/>
      <c r="G18" s="208">
        <f t="shared" si="2"/>
        <v>0</v>
      </c>
      <c r="H18" s="205"/>
      <c r="I18" s="205"/>
      <c r="J18" s="206"/>
      <c r="K18" s="207"/>
    </row>
    <row r="19" spans="1:11" s="7" customFormat="1" ht="15">
      <c r="A19" s="42">
        <f t="shared" si="1"/>
        <v>45824</v>
      </c>
      <c r="B19" s="47">
        <f t="shared" si="0"/>
        <v>45824</v>
      </c>
      <c r="C19" s="23"/>
      <c r="D19" s="24"/>
      <c r="E19" s="184"/>
      <c r="F19" s="28"/>
      <c r="G19" s="208">
        <f t="shared" si="2"/>
        <v>0</v>
      </c>
      <c r="H19" s="205"/>
      <c r="I19" s="205"/>
      <c r="J19" s="206"/>
      <c r="K19" s="207"/>
    </row>
    <row r="20" spans="1:11" s="7" customFormat="1" ht="15">
      <c r="A20" s="42">
        <f t="shared" si="1"/>
        <v>45825</v>
      </c>
      <c r="B20" s="47">
        <f t="shared" si="0"/>
        <v>45825</v>
      </c>
      <c r="C20" s="23"/>
      <c r="D20" s="24"/>
      <c r="E20" s="184"/>
      <c r="F20" s="28"/>
      <c r="G20" s="208">
        <f t="shared" si="2"/>
        <v>0</v>
      </c>
      <c r="H20" s="205"/>
      <c r="I20" s="205"/>
      <c r="J20" s="206"/>
      <c r="K20" s="207"/>
    </row>
    <row r="21" spans="1:11" s="7" customFormat="1" ht="15">
      <c r="A21" s="42">
        <f t="shared" si="1"/>
        <v>45826</v>
      </c>
      <c r="B21" s="47">
        <f t="shared" si="0"/>
        <v>45826</v>
      </c>
      <c r="C21" s="23"/>
      <c r="D21" s="24"/>
      <c r="E21" s="184"/>
      <c r="F21" s="28"/>
      <c r="G21" s="208">
        <f t="shared" si="2"/>
        <v>0</v>
      </c>
      <c r="H21" s="205"/>
      <c r="I21" s="205"/>
      <c r="J21" s="206"/>
      <c r="K21" s="207"/>
    </row>
    <row r="22" spans="1:11" s="7" customFormat="1" ht="15">
      <c r="A22" s="42">
        <f t="shared" si="1"/>
        <v>45827</v>
      </c>
      <c r="B22" s="47">
        <f t="shared" si="0"/>
        <v>45827</v>
      </c>
      <c r="C22" s="23"/>
      <c r="D22" s="24"/>
      <c r="E22" s="184"/>
      <c r="F22" s="28"/>
      <c r="G22" s="208">
        <f t="shared" si="2"/>
        <v>0</v>
      </c>
      <c r="H22" s="205"/>
      <c r="I22" s="205"/>
      <c r="J22" s="206"/>
      <c r="K22" s="207"/>
    </row>
    <row r="23" spans="1:11" s="7" customFormat="1" ht="15">
      <c r="A23" s="42">
        <f t="shared" si="1"/>
        <v>45828</v>
      </c>
      <c r="B23" s="47">
        <f t="shared" si="0"/>
        <v>45828</v>
      </c>
      <c r="C23" s="23"/>
      <c r="D23" s="24"/>
      <c r="E23" s="184"/>
      <c r="F23" s="28"/>
      <c r="G23" s="208">
        <f t="shared" si="2"/>
        <v>0</v>
      </c>
      <c r="H23" s="205"/>
      <c r="I23" s="205"/>
      <c r="J23" s="206"/>
      <c r="K23" s="207"/>
    </row>
    <row r="24" spans="1:11" s="7" customFormat="1" ht="15">
      <c r="A24" s="42">
        <f t="shared" si="1"/>
        <v>45829</v>
      </c>
      <c r="B24" s="47">
        <f t="shared" si="0"/>
        <v>45829</v>
      </c>
      <c r="C24" s="23"/>
      <c r="D24" s="24"/>
      <c r="E24" s="184"/>
      <c r="F24" s="28"/>
      <c r="G24" s="208">
        <f t="shared" si="2"/>
        <v>0</v>
      </c>
      <c r="H24" s="205"/>
      <c r="I24" s="205"/>
      <c r="J24" s="206"/>
      <c r="K24" s="207"/>
    </row>
    <row r="25" spans="1:11" s="7" customFormat="1" ht="15">
      <c r="A25" s="42">
        <f t="shared" si="1"/>
        <v>45830</v>
      </c>
      <c r="B25" s="47">
        <f t="shared" si="0"/>
        <v>45830</v>
      </c>
      <c r="C25" s="23"/>
      <c r="D25" s="24"/>
      <c r="E25" s="184"/>
      <c r="F25" s="28"/>
      <c r="G25" s="208">
        <f t="shared" si="2"/>
        <v>0</v>
      </c>
      <c r="H25" s="205"/>
      <c r="I25" s="205"/>
      <c r="J25" s="206"/>
      <c r="K25" s="207"/>
    </row>
    <row r="26" spans="1:11" s="7" customFormat="1" ht="15">
      <c r="A26" s="42">
        <f t="shared" si="1"/>
        <v>45831</v>
      </c>
      <c r="B26" s="47">
        <f t="shared" si="0"/>
        <v>45831</v>
      </c>
      <c r="C26" s="23"/>
      <c r="D26" s="24"/>
      <c r="E26" s="184"/>
      <c r="F26" s="28"/>
      <c r="G26" s="208">
        <f t="shared" si="2"/>
        <v>0</v>
      </c>
      <c r="H26" s="205"/>
      <c r="I26" s="205"/>
      <c r="J26" s="206"/>
      <c r="K26" s="207"/>
    </row>
    <row r="27" spans="1:11" s="7" customFormat="1" ht="15">
      <c r="A27" s="42">
        <f t="shared" si="1"/>
        <v>45832</v>
      </c>
      <c r="B27" s="47">
        <f t="shared" si="0"/>
        <v>45832</v>
      </c>
      <c r="C27" s="23"/>
      <c r="D27" s="24"/>
      <c r="E27" s="184"/>
      <c r="F27" s="28"/>
      <c r="G27" s="208">
        <f t="shared" si="2"/>
        <v>0</v>
      </c>
      <c r="H27" s="205"/>
      <c r="I27" s="205"/>
      <c r="J27" s="206"/>
      <c r="K27" s="207"/>
    </row>
    <row r="28" spans="1:11" s="7" customFormat="1" ht="15">
      <c r="A28" s="42">
        <f t="shared" si="1"/>
        <v>45833</v>
      </c>
      <c r="B28" s="47">
        <f t="shared" si="0"/>
        <v>45833</v>
      </c>
      <c r="C28" s="23"/>
      <c r="D28" s="24"/>
      <c r="E28" s="184"/>
      <c r="F28" s="28"/>
      <c r="G28" s="208">
        <f t="shared" si="2"/>
        <v>0</v>
      </c>
      <c r="H28" s="205"/>
      <c r="I28" s="205"/>
      <c r="J28" s="206"/>
      <c r="K28" s="207"/>
    </row>
    <row r="29" spans="1:11" s="7" customFormat="1" ht="15">
      <c r="A29" s="42">
        <f t="shared" si="1"/>
        <v>45834</v>
      </c>
      <c r="B29" s="47">
        <f t="shared" si="0"/>
        <v>45834</v>
      </c>
      <c r="C29" s="23"/>
      <c r="D29" s="24"/>
      <c r="E29" s="184"/>
      <c r="F29" s="28"/>
      <c r="G29" s="208">
        <f t="shared" si="2"/>
        <v>0</v>
      </c>
      <c r="H29" s="205"/>
      <c r="I29" s="205"/>
      <c r="J29" s="206"/>
      <c r="K29" s="207"/>
    </row>
    <row r="30" spans="1:11" s="7" customFormat="1" ht="15">
      <c r="A30" s="42">
        <f t="shared" si="1"/>
        <v>45835</v>
      </c>
      <c r="B30" s="47">
        <f t="shared" si="0"/>
        <v>45835</v>
      </c>
      <c r="C30" s="23"/>
      <c r="D30" s="24"/>
      <c r="E30" s="184"/>
      <c r="F30" s="28"/>
      <c r="G30" s="208">
        <f t="shared" si="2"/>
        <v>0</v>
      </c>
      <c r="H30" s="205"/>
      <c r="I30" s="205"/>
      <c r="J30" s="206"/>
      <c r="K30" s="207"/>
    </row>
    <row r="31" spans="1:11" s="7" customFormat="1" ht="15">
      <c r="A31" s="42">
        <f t="shared" si="1"/>
        <v>45836</v>
      </c>
      <c r="B31" s="47">
        <f t="shared" si="0"/>
        <v>45836</v>
      </c>
      <c r="C31" s="23"/>
      <c r="D31" s="24"/>
      <c r="E31" s="184"/>
      <c r="F31" s="28"/>
      <c r="G31" s="208">
        <f t="shared" si="2"/>
        <v>0</v>
      </c>
      <c r="H31" s="205"/>
      <c r="I31" s="205"/>
      <c r="J31" s="206"/>
      <c r="K31" s="207"/>
    </row>
    <row r="32" spans="1:11" s="7" customFormat="1" ht="15">
      <c r="A32" s="42">
        <f t="shared" si="1"/>
        <v>45837</v>
      </c>
      <c r="B32" s="47">
        <f t="shared" si="0"/>
        <v>45837</v>
      </c>
      <c r="C32" s="23"/>
      <c r="D32" s="24"/>
      <c r="E32" s="184"/>
      <c r="F32" s="28"/>
      <c r="G32" s="208">
        <f t="shared" si="2"/>
        <v>0</v>
      </c>
      <c r="H32" s="205"/>
      <c r="I32" s="205"/>
      <c r="J32" s="206"/>
      <c r="K32" s="207"/>
    </row>
    <row r="33" spans="1:12" s="7" customFormat="1" ht="15">
      <c r="A33" s="42">
        <f t="shared" si="1"/>
        <v>45838</v>
      </c>
      <c r="B33" s="47">
        <f t="shared" si="0"/>
        <v>45838</v>
      </c>
      <c r="C33" s="23"/>
      <c r="D33" s="24"/>
      <c r="E33" s="185"/>
      <c r="F33" s="28"/>
      <c r="G33" s="208">
        <f t="shared" si="2"/>
        <v>0</v>
      </c>
      <c r="H33" s="205"/>
      <c r="I33" s="205"/>
      <c r="J33" s="206"/>
      <c r="K33" s="207"/>
    </row>
    <row r="34" spans="1:12" s="7" customFormat="1" ht="15">
      <c r="A34" s="42"/>
      <c r="B34" s="47"/>
      <c r="C34" s="25"/>
      <c r="D34" s="26"/>
      <c r="E34" s="186"/>
      <c r="F34" s="33"/>
      <c r="G34" s="54">
        <f>F34*0.75</f>
        <v>0</v>
      </c>
      <c r="H34" s="54"/>
      <c r="I34" s="212"/>
      <c r="J34" s="210"/>
      <c r="K34" s="213"/>
    </row>
    <row r="35" spans="1:12" s="7" customFormat="1" ht="13.9">
      <c r="A35" s="31" t="str">
        <f>IF(Übersicht!H5&gt;0,"Wegzeit in Lektionen","")</f>
        <v/>
      </c>
      <c r="B35" s="45"/>
      <c r="C35" s="25"/>
      <c r="D35" s="26"/>
      <c r="E35" s="214"/>
      <c r="F35" s="215" t="str">
        <f>IF(A35="","",Übersicht!H5 * Übersicht!D8 / 12)</f>
        <v/>
      </c>
      <c r="G35" s="214"/>
      <c r="H35" s="214"/>
      <c r="I35" s="214"/>
      <c r="J35" s="214"/>
      <c r="K35" s="215"/>
    </row>
    <row r="36" spans="1:12" s="7" customFormat="1" ht="15">
      <c r="A36" s="34" t="str">
        <f>IF(OR(Übersicht!C13,Übersicht!D13)&gt;0,"Gutschrift für Altersentlastung in Stunden","")</f>
        <v>Gutschrift für Altersentlastung in Stunden</v>
      </c>
      <c r="B36" s="34"/>
      <c r="C36" s="25"/>
      <c r="D36" s="27"/>
      <c r="E36" s="182">
        <f>IF(Übersicht!C12&gt;0,1930/12*Übersicht!O5,0)</f>
        <v>0</v>
      </c>
      <c r="F36" s="216"/>
      <c r="G36" s="35">
        <f>IF($A$36="","",1930/12*0.85*Übersicht!$M$5)</f>
        <v>0</v>
      </c>
      <c r="H36" s="217"/>
      <c r="I36" s="217"/>
      <c r="J36" s="210">
        <f>IF($A$36="","",1930/12*0.12*Übersicht!$M$5)</f>
        <v>0</v>
      </c>
      <c r="K36" s="211">
        <f>IF($A$36="","",1930/12*0.03*Übersicht!$M$5)</f>
        <v>0</v>
      </c>
    </row>
    <row r="37" spans="1:12" s="7" customFormat="1" ht="18.75" customHeight="1" thickBot="1">
      <c r="A37" s="8" t="s">
        <v>100</v>
      </c>
      <c r="B37" s="46"/>
      <c r="C37" s="9"/>
      <c r="D37" s="9"/>
      <c r="E37" s="183">
        <f>SUM(E4:E36)</f>
        <v>0</v>
      </c>
      <c r="F37" s="17">
        <f t="shared" ref="F37:K37" si="3">SUM(F4:F36)</f>
        <v>0</v>
      </c>
      <c r="G37" s="18">
        <f t="shared" si="3"/>
        <v>0</v>
      </c>
      <c r="H37" s="18">
        <f t="shared" si="3"/>
        <v>0</v>
      </c>
      <c r="I37" s="19">
        <f t="shared" si="3"/>
        <v>0</v>
      </c>
      <c r="J37" s="20">
        <f t="shared" si="3"/>
        <v>0</v>
      </c>
      <c r="K37" s="21">
        <f t="shared" si="3"/>
        <v>0</v>
      </c>
    </row>
    <row r="38" spans="1:12" ht="13.15" thickTop="1">
      <c r="L38"/>
    </row>
    <row r="39" spans="1:12" ht="9.75" hidden="1" customHeight="1">
      <c r="C39" s="11" t="s">
        <v>101</v>
      </c>
      <c r="D39" s="11"/>
      <c r="E39" s="11"/>
      <c r="F39" s="11"/>
      <c r="G39" s="12"/>
      <c r="H39" s="12"/>
      <c r="I39" s="12"/>
      <c r="J39" s="12"/>
      <c r="L39"/>
    </row>
    <row r="40" spans="1:12" ht="9.75" hidden="1" customHeight="1">
      <c r="C40" s="11" t="s">
        <v>102</v>
      </c>
      <c r="D40" s="11"/>
      <c r="E40" s="11"/>
      <c r="F40" s="11"/>
      <c r="L40"/>
    </row>
    <row r="41" spans="1:12" ht="9.75" hidden="1" customHeight="1">
      <c r="C41" s="11" t="s">
        <v>103</v>
      </c>
      <c r="D41" s="11"/>
      <c r="E41" s="11"/>
      <c r="F41" s="11"/>
      <c r="L41"/>
    </row>
    <row r="42" spans="1:12" ht="9.75" hidden="1" customHeight="1">
      <c r="C42" s="11" t="s">
        <v>104</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password="DA23"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I4:K35 H4:H33" xr:uid="{00000000-0002-0000-05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5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7"/>
  <sheetViews>
    <sheetView showGridLines="0" showRowColHeaders="0" zoomScaleNormal="100" workbookViewId="0">
      <pane xSplit="11" ySplit="3" topLeftCell="L4" activePane="bottomRight" state="frozen"/>
      <selection pane="bottomRight" activeCell="J20" sqref="J20"/>
      <selection pane="bottomLeft" activeCell="E17" sqref="E17"/>
      <selection pane="topRight" activeCell="E17" sqref="E17"/>
    </sheetView>
  </sheetViews>
  <sheetFormatPr defaultColWidth="16.28515625" defaultRowHeight="12.75"/>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2.9" thickBot="1">
      <c r="A1" s="249">
        <f>Jun!A1+30</f>
        <v>45839</v>
      </c>
      <c r="B1" s="249"/>
      <c r="C1" s="249"/>
      <c r="D1" s="1"/>
      <c r="E1" s="1"/>
      <c r="F1" s="1"/>
      <c r="G1" s="2"/>
      <c r="H1" s="2"/>
      <c r="I1" s="2"/>
      <c r="J1" s="2"/>
      <c r="K1" s="2"/>
    </row>
    <row r="2" spans="1:11" s="5" customFormat="1" ht="51.75" customHeight="1">
      <c r="A2" s="255" t="s">
        <v>91</v>
      </c>
      <c r="B2" s="43"/>
      <c r="C2" s="253" t="s">
        <v>92</v>
      </c>
      <c r="D2" s="253" t="s">
        <v>93</v>
      </c>
      <c r="E2" s="180" t="s">
        <v>94</v>
      </c>
      <c r="F2" s="22" t="s">
        <v>95</v>
      </c>
      <c r="G2" s="250" t="s">
        <v>96</v>
      </c>
      <c r="H2" s="251"/>
      <c r="I2" s="252"/>
      <c r="J2" s="15" t="s">
        <v>97</v>
      </c>
      <c r="K2" s="4" t="s">
        <v>65</v>
      </c>
    </row>
    <row r="3" spans="1:11" s="5" customFormat="1" ht="39" customHeight="1" thickBot="1">
      <c r="A3" s="256"/>
      <c r="B3" s="44"/>
      <c r="C3" s="254"/>
      <c r="D3" s="254"/>
      <c r="E3" s="181" t="s">
        <v>68</v>
      </c>
      <c r="F3" s="58" t="s">
        <v>98</v>
      </c>
      <c r="G3" s="61" t="s">
        <v>70</v>
      </c>
      <c r="H3" s="61" t="s">
        <v>99</v>
      </c>
      <c r="I3" s="61" t="s">
        <v>72</v>
      </c>
      <c r="J3" s="59" t="s">
        <v>73</v>
      </c>
      <c r="K3" s="60" t="s">
        <v>73</v>
      </c>
    </row>
    <row r="4" spans="1:11" s="7" customFormat="1" ht="15">
      <c r="A4" s="42">
        <f>A1</f>
        <v>45839</v>
      </c>
      <c r="B4" s="47">
        <f t="shared" ref="B4:B34" si="0">A4</f>
        <v>45839</v>
      </c>
      <c r="C4" s="23"/>
      <c r="D4" s="24"/>
      <c r="E4" s="184"/>
      <c r="F4" s="28"/>
      <c r="G4" s="208">
        <f>F4*0.75</f>
        <v>0</v>
      </c>
      <c r="H4" s="205"/>
      <c r="I4" s="205"/>
      <c r="J4" s="206"/>
      <c r="K4" s="207"/>
    </row>
    <row r="5" spans="1:11" s="7" customFormat="1" ht="15">
      <c r="A5" s="42">
        <f t="shared" ref="A5:A34" si="1">A4+1</f>
        <v>45840</v>
      </c>
      <c r="B5" s="47">
        <f t="shared" si="0"/>
        <v>45840</v>
      </c>
      <c r="C5" s="23"/>
      <c r="D5" s="24"/>
      <c r="E5" s="184"/>
      <c r="F5" s="28"/>
      <c r="G5" s="208">
        <f t="shared" ref="G5:G34" si="2">F5*0.75</f>
        <v>0</v>
      </c>
      <c r="H5" s="205"/>
      <c r="I5" s="205"/>
      <c r="J5" s="206"/>
      <c r="K5" s="207"/>
    </row>
    <row r="6" spans="1:11" s="7" customFormat="1" ht="15">
      <c r="A6" s="42">
        <f t="shared" si="1"/>
        <v>45841</v>
      </c>
      <c r="B6" s="47">
        <f t="shared" si="0"/>
        <v>45841</v>
      </c>
      <c r="C6" s="23"/>
      <c r="D6" s="24"/>
      <c r="E6" s="184"/>
      <c r="F6" s="28"/>
      <c r="G6" s="208">
        <f t="shared" si="2"/>
        <v>0</v>
      </c>
      <c r="H6" s="205"/>
      <c r="I6" s="205"/>
      <c r="J6" s="206"/>
      <c r="K6" s="207"/>
    </row>
    <row r="7" spans="1:11" s="7" customFormat="1" ht="15">
      <c r="A7" s="42">
        <f t="shared" si="1"/>
        <v>45842</v>
      </c>
      <c r="B7" s="47">
        <f t="shared" si="0"/>
        <v>45842</v>
      </c>
      <c r="C7" s="23"/>
      <c r="D7" s="24"/>
      <c r="E7" s="184"/>
      <c r="F7" s="28"/>
      <c r="G7" s="208">
        <f t="shared" si="2"/>
        <v>0</v>
      </c>
      <c r="H7" s="205"/>
      <c r="I7" s="205"/>
      <c r="J7" s="206"/>
      <c r="K7" s="207"/>
    </row>
    <row r="8" spans="1:11" s="7" customFormat="1" ht="15">
      <c r="A8" s="42">
        <f t="shared" si="1"/>
        <v>45843</v>
      </c>
      <c r="B8" s="47">
        <f t="shared" si="0"/>
        <v>45843</v>
      </c>
      <c r="C8" s="23"/>
      <c r="D8" s="24"/>
      <c r="E8" s="184"/>
      <c r="F8" s="28"/>
      <c r="G8" s="208">
        <f t="shared" si="2"/>
        <v>0</v>
      </c>
      <c r="H8" s="205"/>
      <c r="I8" s="205"/>
      <c r="J8" s="206"/>
      <c r="K8" s="207"/>
    </row>
    <row r="9" spans="1:11" s="7" customFormat="1" ht="15">
      <c r="A9" s="42">
        <f t="shared" si="1"/>
        <v>45844</v>
      </c>
      <c r="B9" s="47">
        <f t="shared" si="0"/>
        <v>45844</v>
      </c>
      <c r="C9" s="23"/>
      <c r="D9" s="24"/>
      <c r="E9" s="184"/>
      <c r="F9" s="28"/>
      <c r="G9" s="208">
        <f t="shared" si="2"/>
        <v>0</v>
      </c>
      <c r="H9" s="205"/>
      <c r="I9" s="205"/>
      <c r="J9" s="206"/>
      <c r="K9" s="207"/>
    </row>
    <row r="10" spans="1:11" s="7" customFormat="1" ht="15">
      <c r="A10" s="42">
        <f t="shared" si="1"/>
        <v>45845</v>
      </c>
      <c r="B10" s="47">
        <f t="shared" si="0"/>
        <v>45845</v>
      </c>
      <c r="C10" s="23"/>
      <c r="D10" s="24"/>
      <c r="E10" s="184"/>
      <c r="F10" s="28"/>
      <c r="G10" s="208">
        <f t="shared" si="2"/>
        <v>0</v>
      </c>
      <c r="H10" s="205"/>
      <c r="I10" s="205"/>
      <c r="J10" s="206"/>
      <c r="K10" s="207"/>
    </row>
    <row r="11" spans="1:11" s="7" customFormat="1" ht="15">
      <c r="A11" s="42">
        <f t="shared" si="1"/>
        <v>45846</v>
      </c>
      <c r="B11" s="47">
        <f t="shared" si="0"/>
        <v>45846</v>
      </c>
      <c r="C11" s="23"/>
      <c r="D11" s="24"/>
      <c r="E11" s="184"/>
      <c r="F11" s="28"/>
      <c r="G11" s="208">
        <f t="shared" si="2"/>
        <v>0</v>
      </c>
      <c r="H11" s="205"/>
      <c r="I11" s="205"/>
      <c r="J11" s="206"/>
      <c r="K11" s="207"/>
    </row>
    <row r="12" spans="1:11" s="7" customFormat="1" ht="15">
      <c r="A12" s="42">
        <f t="shared" si="1"/>
        <v>45847</v>
      </c>
      <c r="B12" s="47">
        <f t="shared" si="0"/>
        <v>45847</v>
      </c>
      <c r="C12" s="23"/>
      <c r="D12" s="24"/>
      <c r="E12" s="184"/>
      <c r="F12" s="28"/>
      <c r="G12" s="208">
        <f t="shared" si="2"/>
        <v>0</v>
      </c>
      <c r="H12" s="205"/>
      <c r="I12" s="205"/>
      <c r="J12" s="206"/>
      <c r="K12" s="207"/>
    </row>
    <row r="13" spans="1:11" s="7" customFormat="1" ht="15">
      <c r="A13" s="42">
        <f t="shared" si="1"/>
        <v>45848</v>
      </c>
      <c r="B13" s="47">
        <f t="shared" si="0"/>
        <v>45848</v>
      </c>
      <c r="C13" s="23"/>
      <c r="D13" s="24"/>
      <c r="E13" s="184"/>
      <c r="F13" s="28"/>
      <c r="G13" s="208">
        <f t="shared" si="2"/>
        <v>0</v>
      </c>
      <c r="H13" s="205"/>
      <c r="I13" s="205"/>
      <c r="J13" s="206"/>
      <c r="K13" s="207"/>
    </row>
    <row r="14" spans="1:11" s="7" customFormat="1" ht="15">
      <c r="A14" s="42">
        <f t="shared" si="1"/>
        <v>45849</v>
      </c>
      <c r="B14" s="47">
        <f t="shared" si="0"/>
        <v>45849</v>
      </c>
      <c r="C14" s="23"/>
      <c r="D14" s="24"/>
      <c r="E14" s="184"/>
      <c r="F14" s="28"/>
      <c r="G14" s="208">
        <f t="shared" si="2"/>
        <v>0</v>
      </c>
      <c r="H14" s="205"/>
      <c r="I14" s="205"/>
      <c r="J14" s="206"/>
      <c r="K14" s="207"/>
    </row>
    <row r="15" spans="1:11" s="7" customFormat="1" ht="15">
      <c r="A15" s="42">
        <f t="shared" si="1"/>
        <v>45850</v>
      </c>
      <c r="B15" s="47">
        <f t="shared" si="0"/>
        <v>45850</v>
      </c>
      <c r="C15" s="23"/>
      <c r="D15" s="24"/>
      <c r="E15" s="184"/>
      <c r="F15" s="28"/>
      <c r="G15" s="208">
        <f t="shared" si="2"/>
        <v>0</v>
      </c>
      <c r="H15" s="205"/>
      <c r="I15" s="205"/>
      <c r="J15" s="206"/>
      <c r="K15" s="207"/>
    </row>
    <row r="16" spans="1:11" s="7" customFormat="1" ht="15">
      <c r="A16" s="42">
        <f t="shared" si="1"/>
        <v>45851</v>
      </c>
      <c r="B16" s="47">
        <f t="shared" si="0"/>
        <v>45851</v>
      </c>
      <c r="C16" s="23"/>
      <c r="D16" s="24"/>
      <c r="E16" s="184"/>
      <c r="F16" s="28"/>
      <c r="G16" s="208">
        <f t="shared" si="2"/>
        <v>0</v>
      </c>
      <c r="H16" s="205"/>
      <c r="I16" s="205"/>
      <c r="J16" s="206"/>
      <c r="K16" s="207"/>
    </row>
    <row r="17" spans="1:11" s="7" customFormat="1" ht="15">
      <c r="A17" s="42">
        <f t="shared" si="1"/>
        <v>45852</v>
      </c>
      <c r="B17" s="47">
        <f t="shared" si="0"/>
        <v>45852</v>
      </c>
      <c r="C17" s="23"/>
      <c r="D17" s="24"/>
      <c r="E17" s="184"/>
      <c r="F17" s="28"/>
      <c r="G17" s="208">
        <f t="shared" si="2"/>
        <v>0</v>
      </c>
      <c r="H17" s="205"/>
      <c r="I17" s="205"/>
      <c r="J17" s="206"/>
      <c r="K17" s="207"/>
    </row>
    <row r="18" spans="1:11" s="7" customFormat="1" ht="15">
      <c r="A18" s="42">
        <f t="shared" si="1"/>
        <v>45853</v>
      </c>
      <c r="B18" s="47">
        <f t="shared" si="0"/>
        <v>45853</v>
      </c>
      <c r="C18" s="23"/>
      <c r="D18" s="24"/>
      <c r="E18" s="184"/>
      <c r="F18" s="28"/>
      <c r="G18" s="208">
        <f t="shared" si="2"/>
        <v>0</v>
      </c>
      <c r="H18" s="205"/>
      <c r="I18" s="205"/>
      <c r="J18" s="206"/>
      <c r="K18" s="207"/>
    </row>
    <row r="19" spans="1:11" s="7" customFormat="1" ht="15">
      <c r="A19" s="42">
        <f t="shared" si="1"/>
        <v>45854</v>
      </c>
      <c r="B19" s="47">
        <f t="shared" si="0"/>
        <v>45854</v>
      </c>
      <c r="C19" s="23"/>
      <c r="D19" s="24"/>
      <c r="E19" s="184"/>
      <c r="F19" s="28"/>
      <c r="G19" s="208">
        <f t="shared" si="2"/>
        <v>0</v>
      </c>
      <c r="H19" s="205"/>
      <c r="I19" s="205"/>
      <c r="J19" s="206"/>
      <c r="K19" s="207"/>
    </row>
    <row r="20" spans="1:11" s="7" customFormat="1" ht="15">
      <c r="A20" s="42">
        <f t="shared" si="1"/>
        <v>45855</v>
      </c>
      <c r="B20" s="47">
        <f t="shared" si="0"/>
        <v>45855</v>
      </c>
      <c r="C20" s="23"/>
      <c r="D20" s="24"/>
      <c r="E20" s="184"/>
      <c r="F20" s="28"/>
      <c r="G20" s="208">
        <f t="shared" si="2"/>
        <v>0</v>
      </c>
      <c r="H20" s="205"/>
      <c r="I20" s="205"/>
      <c r="J20" s="206"/>
      <c r="K20" s="207"/>
    </row>
    <row r="21" spans="1:11" s="7" customFormat="1" ht="15">
      <c r="A21" s="42">
        <f t="shared" si="1"/>
        <v>45856</v>
      </c>
      <c r="B21" s="47">
        <f t="shared" si="0"/>
        <v>45856</v>
      </c>
      <c r="C21" s="23"/>
      <c r="D21" s="24"/>
      <c r="E21" s="184"/>
      <c r="F21" s="28"/>
      <c r="G21" s="208">
        <f t="shared" si="2"/>
        <v>0</v>
      </c>
      <c r="H21" s="205"/>
      <c r="I21" s="205"/>
      <c r="J21" s="206"/>
      <c r="K21" s="207"/>
    </row>
    <row r="22" spans="1:11" s="7" customFormat="1" ht="15">
      <c r="A22" s="42">
        <f t="shared" si="1"/>
        <v>45857</v>
      </c>
      <c r="B22" s="47">
        <f t="shared" si="0"/>
        <v>45857</v>
      </c>
      <c r="C22" s="23"/>
      <c r="D22" s="24"/>
      <c r="E22" s="184"/>
      <c r="F22" s="28"/>
      <c r="G22" s="208">
        <f t="shared" si="2"/>
        <v>0</v>
      </c>
      <c r="H22" s="205"/>
      <c r="I22" s="205"/>
      <c r="J22" s="206"/>
      <c r="K22" s="207"/>
    </row>
    <row r="23" spans="1:11" s="7" customFormat="1" ht="15">
      <c r="A23" s="42">
        <f t="shared" si="1"/>
        <v>45858</v>
      </c>
      <c r="B23" s="47">
        <f t="shared" si="0"/>
        <v>45858</v>
      </c>
      <c r="C23" s="23"/>
      <c r="D23" s="24"/>
      <c r="E23" s="184"/>
      <c r="F23" s="28"/>
      <c r="G23" s="208">
        <f t="shared" si="2"/>
        <v>0</v>
      </c>
      <c r="H23" s="205"/>
      <c r="I23" s="205"/>
      <c r="J23" s="206"/>
      <c r="K23" s="207"/>
    </row>
    <row r="24" spans="1:11" s="7" customFormat="1" ht="15">
      <c r="A24" s="42">
        <f t="shared" si="1"/>
        <v>45859</v>
      </c>
      <c r="B24" s="47">
        <f t="shared" si="0"/>
        <v>45859</v>
      </c>
      <c r="C24" s="23"/>
      <c r="D24" s="24"/>
      <c r="E24" s="184"/>
      <c r="F24" s="28"/>
      <c r="G24" s="208">
        <f t="shared" si="2"/>
        <v>0</v>
      </c>
      <c r="H24" s="205"/>
      <c r="I24" s="205"/>
      <c r="J24" s="206"/>
      <c r="K24" s="207"/>
    </row>
    <row r="25" spans="1:11" s="7" customFormat="1" ht="15">
      <c r="A25" s="42">
        <f t="shared" si="1"/>
        <v>45860</v>
      </c>
      <c r="B25" s="47">
        <f t="shared" si="0"/>
        <v>45860</v>
      </c>
      <c r="C25" s="23"/>
      <c r="D25" s="24"/>
      <c r="E25" s="184"/>
      <c r="F25" s="28"/>
      <c r="G25" s="208">
        <f t="shared" si="2"/>
        <v>0</v>
      </c>
      <c r="H25" s="205"/>
      <c r="I25" s="205"/>
      <c r="J25" s="206"/>
      <c r="K25" s="207"/>
    </row>
    <row r="26" spans="1:11" s="7" customFormat="1" ht="15">
      <c r="A26" s="42">
        <f t="shared" si="1"/>
        <v>45861</v>
      </c>
      <c r="B26" s="47">
        <f t="shared" si="0"/>
        <v>45861</v>
      </c>
      <c r="C26" s="23"/>
      <c r="D26" s="24"/>
      <c r="E26" s="184"/>
      <c r="F26" s="28"/>
      <c r="G26" s="208">
        <f t="shared" si="2"/>
        <v>0</v>
      </c>
      <c r="H26" s="205"/>
      <c r="I26" s="205"/>
      <c r="J26" s="206"/>
      <c r="K26" s="207"/>
    </row>
    <row r="27" spans="1:11" s="7" customFormat="1" ht="15">
      <c r="A27" s="42">
        <f t="shared" si="1"/>
        <v>45862</v>
      </c>
      <c r="B27" s="47">
        <f t="shared" si="0"/>
        <v>45862</v>
      </c>
      <c r="C27" s="23"/>
      <c r="D27" s="24"/>
      <c r="E27" s="184"/>
      <c r="F27" s="28"/>
      <c r="G27" s="208">
        <f t="shared" si="2"/>
        <v>0</v>
      </c>
      <c r="H27" s="205"/>
      <c r="I27" s="205"/>
      <c r="J27" s="206"/>
      <c r="K27" s="207"/>
    </row>
    <row r="28" spans="1:11" s="7" customFormat="1" ht="15">
      <c r="A28" s="42">
        <f t="shared" si="1"/>
        <v>45863</v>
      </c>
      <c r="B28" s="47">
        <f t="shared" si="0"/>
        <v>45863</v>
      </c>
      <c r="C28" s="23"/>
      <c r="D28" s="24"/>
      <c r="E28" s="184"/>
      <c r="F28" s="28"/>
      <c r="G28" s="208">
        <f t="shared" si="2"/>
        <v>0</v>
      </c>
      <c r="H28" s="205"/>
      <c r="I28" s="205"/>
      <c r="J28" s="206"/>
      <c r="K28" s="207"/>
    </row>
    <row r="29" spans="1:11" s="7" customFormat="1" ht="15">
      <c r="A29" s="42">
        <f t="shared" si="1"/>
        <v>45864</v>
      </c>
      <c r="B29" s="47">
        <f t="shared" si="0"/>
        <v>45864</v>
      </c>
      <c r="C29" s="23"/>
      <c r="D29" s="24"/>
      <c r="E29" s="184"/>
      <c r="F29" s="28"/>
      <c r="G29" s="208">
        <f t="shared" si="2"/>
        <v>0</v>
      </c>
      <c r="H29" s="205"/>
      <c r="I29" s="205"/>
      <c r="J29" s="206"/>
      <c r="K29" s="207"/>
    </row>
    <row r="30" spans="1:11" s="7" customFormat="1" ht="15">
      <c r="A30" s="42">
        <f t="shared" si="1"/>
        <v>45865</v>
      </c>
      <c r="B30" s="47">
        <f t="shared" si="0"/>
        <v>45865</v>
      </c>
      <c r="C30" s="23"/>
      <c r="D30" s="24"/>
      <c r="E30" s="184"/>
      <c r="F30" s="28"/>
      <c r="G30" s="208">
        <f t="shared" si="2"/>
        <v>0</v>
      </c>
      <c r="H30" s="205"/>
      <c r="I30" s="205"/>
      <c r="J30" s="206"/>
      <c r="K30" s="207"/>
    </row>
    <row r="31" spans="1:11" s="7" customFormat="1" ht="15">
      <c r="A31" s="42">
        <f t="shared" si="1"/>
        <v>45866</v>
      </c>
      <c r="B31" s="47">
        <f t="shared" si="0"/>
        <v>45866</v>
      </c>
      <c r="C31" s="23"/>
      <c r="D31" s="24"/>
      <c r="E31" s="184"/>
      <c r="F31" s="28"/>
      <c r="G31" s="208">
        <f t="shared" si="2"/>
        <v>0</v>
      </c>
      <c r="H31" s="205"/>
      <c r="I31" s="205"/>
      <c r="J31" s="206"/>
      <c r="K31" s="207"/>
    </row>
    <row r="32" spans="1:11" s="7" customFormat="1" ht="15">
      <c r="A32" s="42">
        <f t="shared" si="1"/>
        <v>45867</v>
      </c>
      <c r="B32" s="47">
        <f t="shared" si="0"/>
        <v>45867</v>
      </c>
      <c r="C32" s="23"/>
      <c r="D32" s="24"/>
      <c r="E32" s="184"/>
      <c r="F32" s="28"/>
      <c r="G32" s="208">
        <f t="shared" si="2"/>
        <v>0</v>
      </c>
      <c r="H32" s="205"/>
      <c r="I32" s="205"/>
      <c r="J32" s="206"/>
      <c r="K32" s="207"/>
    </row>
    <row r="33" spans="1:12" s="7" customFormat="1" ht="15">
      <c r="A33" s="42">
        <f t="shared" si="1"/>
        <v>45868</v>
      </c>
      <c r="B33" s="47">
        <f t="shared" si="0"/>
        <v>45868</v>
      </c>
      <c r="C33" s="23"/>
      <c r="D33" s="24"/>
      <c r="E33" s="185"/>
      <c r="F33" s="28"/>
      <c r="G33" s="208">
        <f t="shared" si="2"/>
        <v>0</v>
      </c>
      <c r="H33" s="205"/>
      <c r="I33" s="205"/>
      <c r="J33" s="206"/>
      <c r="K33" s="207"/>
    </row>
    <row r="34" spans="1:12" s="7" customFormat="1" ht="15">
      <c r="A34" s="42">
        <f t="shared" si="1"/>
        <v>45869</v>
      </c>
      <c r="B34" s="47">
        <f t="shared" si="0"/>
        <v>45869</v>
      </c>
      <c r="C34" s="23"/>
      <c r="D34" s="24"/>
      <c r="E34" s="186"/>
      <c r="F34" s="29"/>
      <c r="G34" s="208">
        <f t="shared" si="2"/>
        <v>0</v>
      </c>
      <c r="H34" s="205"/>
      <c r="I34" s="205"/>
      <c r="J34" s="206"/>
      <c r="K34" s="207"/>
    </row>
    <row r="35" spans="1:12" s="7" customFormat="1" ht="13.9">
      <c r="A35" s="31" t="str">
        <f>IF(Übersicht!H5&gt;0,"Wegzeit in Lektionen","")</f>
        <v/>
      </c>
      <c r="B35" s="45"/>
      <c r="C35" s="25"/>
      <c r="D35" s="26"/>
      <c r="E35" s="214"/>
      <c r="F35" s="215" t="str">
        <f>IF(A35="","",Übersicht!H5 * Übersicht!D8 / 12)</f>
        <v/>
      </c>
      <c r="G35" s="214"/>
      <c r="H35" s="214"/>
      <c r="I35" s="214"/>
      <c r="J35" s="214"/>
      <c r="K35" s="215"/>
    </row>
    <row r="36" spans="1:12" s="7" customFormat="1" ht="15">
      <c r="A36" s="34" t="str">
        <f>IF(OR(Übersicht!C13,Übersicht!D13)&gt;0,"Gutschrift für Altersentlastung in Stunden","")</f>
        <v>Gutschrift für Altersentlastung in Stunden</v>
      </c>
      <c r="B36" s="34"/>
      <c r="C36" s="25"/>
      <c r="D36" s="27"/>
      <c r="E36" s="182">
        <f>IF(Übersicht!C12&gt;0,1930/12*Übersicht!O5,0)</f>
        <v>0</v>
      </c>
      <c r="F36" s="216"/>
      <c r="G36" s="35">
        <f>IF($A$36="","",1930/12*0.85*Übersicht!$M$5)</f>
        <v>0</v>
      </c>
      <c r="H36" s="217"/>
      <c r="I36" s="217"/>
      <c r="J36" s="210">
        <f>IF($A$36="","",1930/12*0.12*Übersicht!$M$5)</f>
        <v>0</v>
      </c>
      <c r="K36" s="211">
        <f>IF($A$36="","",1930/12*0.03*Übersicht!$M$5)</f>
        <v>0</v>
      </c>
    </row>
    <row r="37" spans="1:12" s="7" customFormat="1" ht="18.75" customHeight="1" thickBot="1">
      <c r="A37" s="8" t="s">
        <v>100</v>
      </c>
      <c r="B37" s="46"/>
      <c r="C37" s="9"/>
      <c r="D37" s="9"/>
      <c r="E37" s="183">
        <f>SUM(E4:E36)</f>
        <v>0</v>
      </c>
      <c r="F37" s="17">
        <f t="shared" ref="F37:K37" si="3">SUM(F4:F36)</f>
        <v>0</v>
      </c>
      <c r="G37" s="18">
        <f t="shared" si="3"/>
        <v>0</v>
      </c>
      <c r="H37" s="18">
        <f t="shared" si="3"/>
        <v>0</v>
      </c>
      <c r="I37" s="19">
        <f t="shared" si="3"/>
        <v>0</v>
      </c>
      <c r="J37" s="20">
        <f t="shared" si="3"/>
        <v>0</v>
      </c>
      <c r="K37" s="21">
        <f t="shared" si="3"/>
        <v>0</v>
      </c>
    </row>
    <row r="38" spans="1:12" ht="13.15" thickTop="1">
      <c r="L38"/>
    </row>
    <row r="39" spans="1:12" ht="9.75" hidden="1" customHeight="1">
      <c r="C39" s="11" t="s">
        <v>101</v>
      </c>
      <c r="D39" s="11"/>
      <c r="E39" s="11"/>
      <c r="F39" s="11"/>
      <c r="G39" s="12"/>
      <c r="H39" s="12"/>
      <c r="I39" s="12"/>
      <c r="J39" s="12"/>
      <c r="L39"/>
    </row>
    <row r="40" spans="1:12" ht="9.75" hidden="1" customHeight="1">
      <c r="C40" s="11" t="s">
        <v>102</v>
      </c>
      <c r="D40" s="11"/>
      <c r="E40" s="11"/>
      <c r="F40" s="11"/>
      <c r="L40"/>
    </row>
    <row r="41" spans="1:12" ht="9.75" hidden="1" customHeight="1">
      <c r="C41" s="11" t="s">
        <v>103</v>
      </c>
      <c r="D41" s="11"/>
      <c r="E41" s="11"/>
      <c r="F41" s="11"/>
      <c r="L41"/>
    </row>
    <row r="42" spans="1:12" ht="9.75" hidden="1" customHeight="1">
      <c r="C42" s="11" t="s">
        <v>104</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xr:uid="{00000000-0002-0000-06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6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4"/>
  <sheetViews>
    <sheetView showGridLines="0" showRowColHeaders="0" zoomScaleNormal="100" workbookViewId="0">
      <pane xSplit="8" ySplit="4" topLeftCell="I5" activePane="bottomRight" state="frozen"/>
      <selection pane="bottomRight" activeCell="I3" sqref="I3"/>
      <selection pane="bottomLeft" activeCell="A5" sqref="A5"/>
      <selection pane="topRight" activeCell="I1" sqref="I1"/>
    </sheetView>
  </sheetViews>
  <sheetFormatPr defaultColWidth="11.42578125" defaultRowHeight="12.75"/>
  <cols>
    <col min="1" max="8" width="12" customWidth="1"/>
  </cols>
  <sheetData>
    <row r="1" spans="1:8" ht="15">
      <c r="A1" s="36" t="s">
        <v>105</v>
      </c>
    </row>
    <row r="2" spans="1:8">
      <c r="H2" s="41"/>
    </row>
    <row r="3" spans="1:8" ht="81" customHeight="1">
      <c r="A3" s="257" t="s">
        <v>106</v>
      </c>
      <c r="B3" s="258"/>
      <c r="C3" s="258"/>
      <c r="D3" s="258"/>
      <c r="E3" s="258"/>
      <c r="F3" s="258"/>
      <c r="G3" s="258"/>
      <c r="H3" s="258"/>
    </row>
    <row r="4" spans="1:8" ht="43.5" customHeight="1">
      <c r="A4" s="259" t="s">
        <v>107</v>
      </c>
      <c r="B4" s="260"/>
      <c r="C4" s="260"/>
      <c r="D4" s="260"/>
      <c r="E4" s="260"/>
      <c r="F4" s="260"/>
      <c r="G4" s="260"/>
      <c r="H4" s="260"/>
    </row>
    <row r="5" spans="1:8" ht="76.5" customHeight="1">
      <c r="A5" s="257" t="s">
        <v>108</v>
      </c>
      <c r="B5" s="258"/>
      <c r="C5" s="258"/>
      <c r="D5" s="258"/>
      <c r="E5" s="258"/>
      <c r="F5" s="258"/>
      <c r="G5" s="258"/>
      <c r="H5" s="258"/>
    </row>
    <row r="6" spans="1:8" ht="50.25" customHeight="1">
      <c r="A6" s="258" t="s">
        <v>109</v>
      </c>
      <c r="B6" s="258"/>
      <c r="C6" s="258"/>
      <c r="D6" s="258"/>
      <c r="E6" s="258"/>
      <c r="F6" s="258"/>
      <c r="G6" s="258"/>
      <c r="H6" s="258"/>
    </row>
    <row r="7" spans="1:8" ht="36.75" customHeight="1">
      <c r="A7" s="257" t="s">
        <v>110</v>
      </c>
      <c r="B7" s="258"/>
      <c r="C7" s="258"/>
      <c r="D7" s="258"/>
      <c r="E7" s="258"/>
      <c r="F7" s="258"/>
      <c r="G7" s="258"/>
      <c r="H7" s="258"/>
    </row>
    <row r="8" spans="1:8" ht="51" customHeight="1">
      <c r="A8" s="257" t="s">
        <v>111</v>
      </c>
      <c r="B8" s="258"/>
      <c r="C8" s="258"/>
      <c r="D8" s="258"/>
      <c r="E8" s="258"/>
      <c r="F8" s="258"/>
      <c r="G8" s="258"/>
      <c r="H8" s="258"/>
    </row>
    <row r="9" spans="1:8" ht="49.5" customHeight="1">
      <c r="A9" s="257" t="s">
        <v>112</v>
      </c>
      <c r="B9" s="258"/>
      <c r="C9" s="258"/>
      <c r="D9" s="258"/>
      <c r="E9" s="258"/>
      <c r="F9" s="258"/>
      <c r="G9" s="258"/>
      <c r="H9" s="258"/>
    </row>
    <row r="10" spans="1:8" ht="49.5" customHeight="1">
      <c r="A10" s="257" t="s">
        <v>113</v>
      </c>
      <c r="B10" s="258"/>
      <c r="C10" s="258"/>
      <c r="D10" s="258"/>
      <c r="E10" s="258"/>
      <c r="F10" s="258"/>
      <c r="G10" s="258"/>
      <c r="H10" s="258"/>
    </row>
    <row r="11" spans="1:8" ht="51.75" customHeight="1">
      <c r="A11" s="259" t="s">
        <v>114</v>
      </c>
      <c r="B11" s="260"/>
      <c r="C11" s="260"/>
      <c r="D11" s="260"/>
      <c r="E11" s="260"/>
      <c r="F11" s="260"/>
      <c r="G11" s="260"/>
      <c r="H11" s="260"/>
    </row>
    <row r="12" spans="1:8" ht="27.75" customHeight="1">
      <c r="A12" s="257" t="s">
        <v>115</v>
      </c>
      <c r="B12" s="258"/>
      <c r="C12" s="258"/>
      <c r="D12" s="258"/>
      <c r="E12" s="258"/>
      <c r="F12" s="258"/>
      <c r="G12" s="258"/>
      <c r="H12" s="258"/>
    </row>
    <row r="13" spans="1:8" ht="31.5" customHeight="1">
      <c r="A13" s="259" t="s">
        <v>116</v>
      </c>
      <c r="B13" s="260"/>
      <c r="C13" s="260"/>
      <c r="D13" s="260"/>
      <c r="E13" s="260"/>
      <c r="F13" s="260"/>
      <c r="G13" s="260"/>
      <c r="H13" s="260"/>
    </row>
    <row r="14" spans="1:8" ht="42" customHeight="1">
      <c r="A14" s="257" t="s">
        <v>117</v>
      </c>
      <c r="B14" s="258"/>
      <c r="C14" s="258"/>
      <c r="D14" s="258"/>
      <c r="E14" s="258"/>
      <c r="F14" s="258"/>
      <c r="G14" s="258"/>
      <c r="H14" s="258"/>
    </row>
  </sheetData>
  <sheetProtection selectLockedCells="1"/>
  <mergeCells count="12">
    <mergeCell ref="A14:H14"/>
    <mergeCell ref="A4:H4"/>
    <mergeCell ref="A13:H13"/>
    <mergeCell ref="A9:H9"/>
    <mergeCell ref="A10:H10"/>
    <mergeCell ref="A11:H11"/>
    <mergeCell ref="A12:H12"/>
    <mergeCell ref="A3:H3"/>
    <mergeCell ref="A6:H6"/>
    <mergeCell ref="A7:H7"/>
    <mergeCell ref="A8:H8"/>
    <mergeCell ref="A5:H5"/>
  </mergeCells>
  <phoneticPr fontId="13" type="noConversion"/>
  <pageMargins left="0.35433070866141736" right="0.43307086614173229" top="0.23622047244094491" bottom="0.39370078740157483" header="0.19685039370078741" footer="0.35433070866141736"/>
  <pageSetup paperSize="9" fitToHeight="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pageSetUpPr fitToPage="1"/>
  </sheetPr>
  <dimension ref="A1:H46"/>
  <sheetViews>
    <sheetView showGridLines="0" showRowColHeaders="0" zoomScaleNormal="100" workbookViewId="0">
      <pane xSplit="8" ySplit="9" topLeftCell="L10" activePane="bottomRight" state="frozen"/>
      <selection pane="bottomRight" activeCell="I10" sqref="I10"/>
      <selection pane="bottomLeft" activeCell="A10" sqref="A10"/>
      <selection pane="topRight" activeCell="I1" sqref="I1"/>
    </sheetView>
  </sheetViews>
  <sheetFormatPr defaultColWidth="11.42578125" defaultRowHeight="12.75"/>
  <cols>
    <col min="1" max="1" width="5.42578125" customWidth="1"/>
    <col min="8" max="8" width="24" customWidth="1"/>
  </cols>
  <sheetData>
    <row r="1" spans="1:8" ht="15">
      <c r="A1" s="36" t="s">
        <v>118</v>
      </c>
      <c r="H1" s="3"/>
    </row>
    <row r="2" spans="1:8" ht="12.75" customHeight="1">
      <c r="A2" s="36"/>
      <c r="H2" s="3"/>
    </row>
    <row r="3" spans="1:8" ht="13.15">
      <c r="A3" s="271" t="s">
        <v>119</v>
      </c>
      <c r="B3" s="272"/>
      <c r="C3" s="272"/>
      <c r="D3" s="272"/>
      <c r="E3" s="272"/>
      <c r="F3" s="272"/>
      <c r="G3" s="272"/>
      <c r="H3" s="272"/>
    </row>
    <row r="4" spans="1:8" ht="30.75" customHeight="1">
      <c r="A4" s="266" t="s">
        <v>120</v>
      </c>
      <c r="B4" s="258"/>
      <c r="C4" s="258"/>
      <c r="D4" s="258"/>
      <c r="E4" s="258"/>
      <c r="F4" s="258"/>
      <c r="G4" s="258"/>
      <c r="H4" s="258"/>
    </row>
    <row r="5" spans="1:8">
      <c r="A5" s="37"/>
      <c r="B5" s="218" t="s">
        <v>121</v>
      </c>
      <c r="C5" s="37"/>
      <c r="D5" s="37"/>
      <c r="E5" s="37"/>
      <c r="F5" s="37"/>
      <c r="G5" s="37"/>
      <c r="H5" s="37"/>
    </row>
    <row r="6" spans="1:8">
      <c r="A6" s="37"/>
      <c r="B6" s="218" t="s">
        <v>122</v>
      </c>
      <c r="C6" s="37"/>
      <c r="D6" s="37"/>
      <c r="E6" s="37"/>
      <c r="F6" s="37"/>
      <c r="G6" s="37"/>
      <c r="H6" s="37"/>
    </row>
    <row r="7" spans="1:8">
      <c r="A7" s="37"/>
      <c r="B7" s="218" t="s">
        <v>123</v>
      </c>
      <c r="C7" s="37"/>
      <c r="D7" s="37"/>
      <c r="E7" s="37"/>
      <c r="F7" s="37"/>
      <c r="G7" s="37"/>
      <c r="H7" s="37"/>
    </row>
    <row r="8" spans="1:8">
      <c r="A8" s="37"/>
      <c r="B8" s="37" t="s">
        <v>124</v>
      </c>
      <c r="C8" s="37"/>
      <c r="D8" s="37"/>
      <c r="E8" s="37"/>
      <c r="F8" s="37"/>
      <c r="G8" s="37"/>
      <c r="H8" s="37"/>
    </row>
    <row r="9" spans="1:8">
      <c r="A9" s="37"/>
      <c r="B9" s="218" t="s">
        <v>125</v>
      </c>
      <c r="C9" s="37"/>
      <c r="D9" s="37"/>
      <c r="E9" s="37"/>
      <c r="F9" s="37"/>
      <c r="G9" s="37"/>
      <c r="H9" s="37"/>
    </row>
    <row r="10" spans="1:8" ht="12.75" customHeight="1"/>
    <row r="11" spans="1:8" ht="12.75" customHeight="1">
      <c r="A11" s="271" t="s">
        <v>126</v>
      </c>
      <c r="B11" s="272"/>
      <c r="C11" s="272"/>
      <c r="D11" s="272"/>
      <c r="E11" s="272"/>
      <c r="F11" s="272"/>
      <c r="G11" s="272"/>
      <c r="H11" s="272"/>
    </row>
    <row r="12" spans="1:8" ht="28.5" customHeight="1">
      <c r="A12" s="266" t="s">
        <v>127</v>
      </c>
      <c r="B12" s="258"/>
      <c r="C12" s="258"/>
      <c r="D12" s="258"/>
      <c r="E12" s="258"/>
      <c r="F12" s="258"/>
      <c r="G12" s="258"/>
      <c r="H12" s="258"/>
    </row>
    <row r="13" spans="1:8" ht="12.75" customHeight="1"/>
    <row r="14" spans="1:8" ht="12.75" customHeight="1">
      <c r="A14" s="271" t="s">
        <v>128</v>
      </c>
      <c r="B14" s="272"/>
      <c r="C14" s="272"/>
      <c r="D14" s="272"/>
      <c r="E14" s="272"/>
      <c r="F14" s="272"/>
      <c r="G14" s="272"/>
      <c r="H14" s="272"/>
    </row>
    <row r="15" spans="1:8">
      <c r="A15" s="266" t="s">
        <v>129</v>
      </c>
      <c r="B15" s="258"/>
      <c r="C15" s="258"/>
      <c r="D15" s="258"/>
      <c r="E15" s="258"/>
      <c r="F15" s="258"/>
      <c r="G15" s="258"/>
      <c r="H15" s="258"/>
    </row>
    <row r="16" spans="1:8" ht="17.25" customHeight="1">
      <c r="A16" s="37"/>
      <c r="B16" s="37" t="s">
        <v>130</v>
      </c>
      <c r="C16" s="37"/>
      <c r="D16" s="37"/>
      <c r="E16" s="37"/>
      <c r="F16" s="37"/>
      <c r="G16" s="37"/>
      <c r="H16" s="37"/>
    </row>
    <row r="17" spans="1:8">
      <c r="A17" s="37"/>
      <c r="B17" s="37" t="s">
        <v>131</v>
      </c>
      <c r="C17" s="37"/>
      <c r="D17" s="37"/>
      <c r="E17" s="37"/>
      <c r="F17" s="37"/>
      <c r="G17" s="37"/>
      <c r="H17" s="37"/>
    </row>
    <row r="18" spans="1:8">
      <c r="A18" s="37"/>
      <c r="B18" s="37" t="s">
        <v>132</v>
      </c>
      <c r="C18" s="37"/>
      <c r="D18" s="37"/>
      <c r="E18" s="37"/>
      <c r="F18" s="37"/>
      <c r="G18" s="37"/>
      <c r="H18" s="37"/>
    </row>
    <row r="19" spans="1:8">
      <c r="A19" s="37"/>
      <c r="B19" s="37" t="s">
        <v>133</v>
      </c>
      <c r="C19" s="37"/>
      <c r="D19" s="37"/>
      <c r="E19" s="37"/>
      <c r="F19" s="37"/>
      <c r="G19" s="37"/>
      <c r="H19" s="37"/>
    </row>
    <row r="20" spans="1:8">
      <c r="A20" s="37"/>
      <c r="B20" s="218" t="s">
        <v>134</v>
      </c>
      <c r="C20" s="37"/>
      <c r="D20" s="37"/>
      <c r="E20" s="37"/>
      <c r="F20" s="37"/>
      <c r="G20" s="37"/>
      <c r="H20" s="37"/>
    </row>
    <row r="21" spans="1:8" ht="12.75" customHeight="1">
      <c r="A21" s="37"/>
      <c r="B21" s="218" t="s">
        <v>135</v>
      </c>
      <c r="C21" s="37"/>
      <c r="D21" s="37"/>
      <c r="E21" s="37"/>
      <c r="F21" s="37"/>
      <c r="G21" s="37"/>
      <c r="H21" s="37"/>
    </row>
    <row r="22" spans="1:8" ht="12.75" customHeight="1"/>
    <row r="23" spans="1:8" ht="12.75" customHeight="1">
      <c r="A23" s="273" t="s">
        <v>136</v>
      </c>
      <c r="B23" s="274"/>
      <c r="C23" s="274"/>
      <c r="D23" s="274"/>
      <c r="E23" s="274"/>
      <c r="F23" s="274"/>
      <c r="G23" s="274"/>
      <c r="H23" s="274"/>
    </row>
    <row r="24" spans="1:8" ht="18" customHeight="1">
      <c r="A24" s="267" t="s">
        <v>129</v>
      </c>
      <c r="B24" s="268"/>
      <c r="C24" s="268"/>
      <c r="D24" s="268"/>
      <c r="E24" s="268"/>
      <c r="F24" s="268"/>
      <c r="G24" s="268"/>
      <c r="H24" s="268"/>
    </row>
    <row r="25" spans="1:8" ht="12.75" customHeight="1">
      <c r="A25" s="38"/>
      <c r="B25" s="38" t="s">
        <v>137</v>
      </c>
      <c r="C25" s="38"/>
      <c r="D25" s="38"/>
      <c r="E25" s="38"/>
      <c r="F25" s="38"/>
      <c r="G25" s="38"/>
      <c r="H25" s="38"/>
    </row>
    <row r="26" spans="1:8" ht="12.75" customHeight="1">
      <c r="A26" s="38"/>
      <c r="B26" s="38" t="s">
        <v>138</v>
      </c>
      <c r="C26" s="38"/>
      <c r="D26" s="38"/>
      <c r="E26" s="38"/>
      <c r="F26" s="38"/>
      <c r="G26" s="38"/>
      <c r="H26" s="38"/>
    </row>
    <row r="27" spans="1:8">
      <c r="A27" s="38"/>
      <c r="B27" s="38" t="s">
        <v>139</v>
      </c>
      <c r="C27" s="38"/>
      <c r="D27" s="38"/>
      <c r="E27" s="38"/>
      <c r="F27" s="38"/>
      <c r="G27" s="38"/>
      <c r="H27" s="38"/>
    </row>
    <row r="28" spans="1:8">
      <c r="A28" s="38"/>
      <c r="B28" s="38" t="s">
        <v>140</v>
      </c>
      <c r="C28" s="38"/>
      <c r="D28" s="38"/>
      <c r="E28" s="38"/>
      <c r="F28" s="38"/>
      <c r="G28" s="38"/>
      <c r="H28" s="38"/>
    </row>
    <row r="29" spans="1:8">
      <c r="A29" s="38"/>
      <c r="B29" s="38" t="s">
        <v>141</v>
      </c>
      <c r="C29" s="38"/>
      <c r="D29" s="38"/>
      <c r="E29" s="38"/>
      <c r="F29" s="38"/>
      <c r="G29" s="38"/>
      <c r="H29" s="38"/>
    </row>
    <row r="30" spans="1:8">
      <c r="A30" s="38"/>
      <c r="B30" s="38" t="s">
        <v>142</v>
      </c>
      <c r="C30" s="38"/>
      <c r="D30" s="38"/>
      <c r="E30" s="38"/>
      <c r="F30" s="38"/>
      <c r="G30" s="38"/>
      <c r="H30" s="38"/>
    </row>
    <row r="32" spans="1:8" ht="13.5" customHeight="1">
      <c r="A32" s="275" t="s">
        <v>143</v>
      </c>
      <c r="B32" s="276"/>
      <c r="C32" s="276"/>
      <c r="D32" s="276"/>
      <c r="E32" s="276"/>
      <c r="F32" s="276"/>
      <c r="G32" s="276"/>
      <c r="H32" s="276"/>
    </row>
    <row r="33" spans="1:8" ht="18" customHeight="1">
      <c r="A33" s="261" t="s">
        <v>129</v>
      </c>
      <c r="B33" s="262"/>
      <c r="C33" s="262"/>
      <c r="D33" s="262"/>
      <c r="E33" s="262"/>
      <c r="F33" s="262"/>
      <c r="G33" s="262"/>
      <c r="H33" s="262"/>
    </row>
    <row r="34" spans="1:8">
      <c r="A34" s="39"/>
      <c r="B34" s="39" t="s">
        <v>144</v>
      </c>
      <c r="C34" s="39"/>
      <c r="D34" s="39"/>
      <c r="E34" s="39"/>
      <c r="F34" s="39"/>
      <c r="G34" s="39"/>
      <c r="H34" s="39"/>
    </row>
    <row r="35" spans="1:8">
      <c r="A35" s="39"/>
      <c r="B35" s="39" t="s">
        <v>145</v>
      </c>
      <c r="C35" s="39"/>
      <c r="D35" s="39"/>
      <c r="E35" s="39"/>
      <c r="F35" s="39"/>
      <c r="G35" s="39"/>
      <c r="H35" s="39"/>
    </row>
    <row r="36" spans="1:8" ht="12.75" customHeight="1">
      <c r="A36" s="39"/>
      <c r="B36" s="39" t="s">
        <v>146</v>
      </c>
      <c r="C36" s="39"/>
      <c r="D36" s="39"/>
      <c r="E36" s="39"/>
      <c r="F36" s="39"/>
      <c r="G36" s="39"/>
      <c r="H36" s="39"/>
    </row>
    <row r="37" spans="1:8">
      <c r="A37" s="39"/>
      <c r="B37" s="39" t="s">
        <v>147</v>
      </c>
      <c r="C37" s="39"/>
      <c r="D37" s="39"/>
      <c r="E37" s="39"/>
      <c r="F37" s="39"/>
      <c r="G37" s="39"/>
      <c r="H37" s="39"/>
    </row>
    <row r="38" spans="1:8">
      <c r="A38" s="39"/>
      <c r="B38" s="39" t="s">
        <v>148</v>
      </c>
      <c r="C38" s="39"/>
      <c r="D38" s="39"/>
      <c r="E38" s="39"/>
      <c r="F38" s="39"/>
      <c r="G38" s="39"/>
      <c r="H38" s="39"/>
    </row>
    <row r="39" spans="1:8" ht="13.15" thickBot="1"/>
    <row r="40" spans="1:8" ht="13.15">
      <c r="A40" s="277" t="s">
        <v>149</v>
      </c>
      <c r="B40" s="278"/>
      <c r="C40" s="278"/>
      <c r="D40" s="278"/>
      <c r="E40" s="278"/>
      <c r="F40" s="278"/>
      <c r="G40" s="278"/>
      <c r="H40" s="279"/>
    </row>
    <row r="41" spans="1:8" ht="29.25" customHeight="1" thickBot="1">
      <c r="A41" s="263" t="s">
        <v>150</v>
      </c>
      <c r="B41" s="264"/>
      <c r="C41" s="264"/>
      <c r="D41" s="264"/>
      <c r="E41" s="264"/>
      <c r="F41" s="264"/>
      <c r="G41" s="264"/>
      <c r="H41" s="265"/>
    </row>
    <row r="42" spans="1:8">
      <c r="A42" s="40"/>
      <c r="B42" s="40"/>
      <c r="C42" s="40"/>
      <c r="D42" s="40"/>
      <c r="E42" s="40"/>
      <c r="F42" s="40"/>
      <c r="G42" s="40"/>
      <c r="H42" s="40"/>
    </row>
    <row r="46" spans="1:8" ht="29.25" customHeight="1"/>
  </sheetData>
  <sheetProtection selectLockedCells="1"/>
  <mergeCells count="12">
    <mergeCell ref="A33:H33"/>
    <mergeCell ref="A41:H41"/>
    <mergeCell ref="A32:H32"/>
    <mergeCell ref="A40:H40"/>
    <mergeCell ref="A3:H3"/>
    <mergeCell ref="A4:H4"/>
    <mergeCell ref="A24:H24"/>
    <mergeCell ref="A12:H12"/>
    <mergeCell ref="A11:H11"/>
    <mergeCell ref="A14:H14"/>
    <mergeCell ref="A23:H23"/>
    <mergeCell ref="A15:H15"/>
  </mergeCells>
  <phoneticPr fontId="13" type="noConversion"/>
  <pageMargins left="0.35433070866141736" right="0.43307086614173229" top="0.23622047244094491" bottom="0.39370078740157483" header="0.19685039370078741" footer="0.35433070866141736"/>
  <pageSetup paperSize="9" scale="99" fitToHeight="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58D3DC9DC2F734091A045A2EF6F2072" ma:contentTypeVersion="11" ma:contentTypeDescription="Ein neues Dokument erstellen." ma:contentTypeScope="" ma:versionID="13f50588d8e44f2fc58cfdc5f74510e8">
  <xsd:schema xmlns:xsd="http://www.w3.org/2001/XMLSchema" xmlns:xs="http://www.w3.org/2001/XMLSchema" xmlns:p="http://schemas.microsoft.com/office/2006/metadata/properties" xmlns:ns2="7069150f-0693-4845-8076-822ea2892cc4" xmlns:ns3="958382dd-1c68-4ab5-ba9c-9b2807675b9a" targetNamespace="http://schemas.microsoft.com/office/2006/metadata/properties" ma:root="true" ma:fieldsID="7a5232d14b6904887a6f8b28c241bab4" ns2:_="" ns3:_="">
    <xsd:import namespace="7069150f-0693-4845-8076-822ea2892cc4"/>
    <xsd:import namespace="958382dd-1c68-4ab5-ba9c-9b2807675b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69150f-0693-4845-8076-822ea2892c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8382dd-1c68-4ab5-ba9c-9b2807675b9a"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582D4A-AFE5-4B76-A971-E558D48C8470}"/>
</file>

<file path=customXml/itemProps2.xml><?xml version="1.0" encoding="utf-8"?>
<ds:datastoreItem xmlns:ds="http://schemas.openxmlformats.org/officeDocument/2006/customXml" ds:itemID="{4FED7370-FC83-4F2E-BA5C-EAA4186B9AC9}"/>
</file>

<file path=customXml/itemProps3.xml><?xml version="1.0" encoding="utf-8"?>
<ds:datastoreItem xmlns:ds="http://schemas.openxmlformats.org/officeDocument/2006/customXml" ds:itemID="{CD8E9FD8-6ADD-4A58-B219-EAE73041BB66}"/>
</file>

<file path=docProps/app.xml><?xml version="1.0" encoding="utf-8"?>
<Properties xmlns="http://schemas.openxmlformats.org/officeDocument/2006/extended-properties" xmlns:vt="http://schemas.openxmlformats.org/officeDocument/2006/docPropsVTypes">
  <Application>Microsoft Excel Online</Application>
  <Manager/>
  <Company>hpa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AZE für Lehrpersonen 2. Semester, jung</dc:title>
  <dc:subject>Spezialunterricht</dc:subject>
  <dc:creator>AKVB</dc:creator>
  <cp:keywords/>
  <dc:description/>
  <cp:lastModifiedBy>Dütsch Katrin, BKD MBA Mitarbeiter</cp:lastModifiedBy>
  <cp:revision/>
  <dcterms:created xsi:type="dcterms:W3CDTF">1996-02-08T13:28:17Z</dcterms:created>
  <dcterms:modified xsi:type="dcterms:W3CDTF">2025-06-03T14:44:12Z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MSIP_Label_74fdd986-87d9-48c6-acda-407b1ab5fef0_Enabled">
    <vt:lpwstr>true</vt:lpwstr>
  </property>
  <property fmtid="{D5CDD505-2E9C-101B-9397-08002B2CF9AE}" pid="4" name="MSIP_Label_74fdd986-87d9-48c6-acda-407b1ab5fef0_SetDate">
    <vt:lpwstr>2024-05-29T11:39:33Z</vt:lpwstr>
  </property>
  <property fmtid="{D5CDD505-2E9C-101B-9397-08002B2CF9AE}" pid="5" name="MSIP_Label_74fdd986-87d9-48c6-acda-407b1ab5fef0_Method">
    <vt:lpwstr>Standard</vt:lpwstr>
  </property>
  <property fmtid="{D5CDD505-2E9C-101B-9397-08002B2CF9AE}" pid="6" name="MSIP_Label_74fdd986-87d9-48c6-acda-407b1ab5fef0_Name">
    <vt:lpwstr>NICHT KLASSIFIZIERT</vt:lpwstr>
  </property>
  <property fmtid="{D5CDD505-2E9C-101B-9397-08002B2CF9AE}" pid="7" name="MSIP_Label_74fdd986-87d9-48c6-acda-407b1ab5fef0_SiteId">
    <vt:lpwstr>cb96f99a-a111-42d7-9f65-e111197ba4bb</vt:lpwstr>
  </property>
  <property fmtid="{D5CDD505-2E9C-101B-9397-08002B2CF9AE}" pid="8" name="MSIP_Label_74fdd986-87d9-48c6-acda-407b1ab5fef0_ActionId">
    <vt:lpwstr>95ae55bd-8587-482d-b567-1db7ed4c3285</vt:lpwstr>
  </property>
  <property fmtid="{D5CDD505-2E9C-101B-9397-08002B2CF9AE}" pid="9" name="MSIP_Label_74fdd986-87d9-48c6-acda-407b1ab5fef0_ContentBits">
    <vt:lpwstr>0</vt:lpwstr>
  </property>
  <property fmtid="{D5CDD505-2E9C-101B-9397-08002B2CF9AE}" pid="10" name="ContentTypeId">
    <vt:lpwstr>0x010100258D3DC9DC2F734091A045A2EF6F2072</vt:lpwstr>
  </property>
</Properties>
</file>