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bwlm.sharepoint.com/sites/Risk/Shared Documents/3. Pelare 3/2025/"/>
    </mc:Choice>
  </mc:AlternateContent>
  <xr:revisionPtr revIDLastSave="0" documentId="8_{2A459081-1A5E-4B02-A782-422CB3987EBD}" xr6:coauthVersionLast="47" xr6:coauthVersionMax="47" xr10:uidLastSave="{00000000-0000-0000-0000-000000000000}"/>
  <bookViews>
    <workbookView xWindow="28695" yWindow="0" windowWidth="26010" windowHeight="20250" tabRatio="758" xr2:uid="{00000000-000D-0000-FFFF-FFFF00000000}"/>
  </bookViews>
  <sheets>
    <sheet name="Pelare 3 - tabeller Borgo" sheetId="94" r:id="rId1"/>
    <sheet name="EU OV1" sheetId="92" r:id="rId2"/>
    <sheet name="EU KM1" sheetId="93" r:id="rId3"/>
    <sheet name="EU OVA" sheetId="101" r:id="rId4"/>
    <sheet name="FI IB" sheetId="102" r:id="rId5"/>
    <sheet name="EU CR1" sheetId="103" r:id="rId6"/>
    <sheet name="EU CQ1" sheetId="104" r:id="rId7"/>
    <sheet name="EU CQ3" sheetId="105" r:id="rId8"/>
    <sheet name="EU CQ7" sheetId="106" r:id="rId9"/>
    <sheet name="EU REMA" sheetId="95" r:id="rId10"/>
    <sheet name="EU REM1" sheetId="96" r:id="rId11"/>
  </sheets>
  <definedNames>
    <definedName name="_Toc93479273" localSheetId="4">'FI IB'!#REF!</definedName>
    <definedName name="_xlnm.Print_Area" localSheetId="6">'EU CQ1'!$A$1:$K$18</definedName>
    <definedName name="_xlnm.Print_Area" localSheetId="8">'EU CQ7'!$A$1:$J$15</definedName>
    <definedName name="_xlnm.Print_Area" localSheetId="5">'EU CR1'!$A$1:$R$30</definedName>
    <definedName name="_xlnm.Print_Area" localSheetId="1">'EU OV1'!$A$1:$F$43</definedName>
    <definedName name="_xlnm.Print_Area" localSheetId="9">'EU REMA'!$A$1:$M$38</definedName>
    <definedName name="_xlnm.Print_Area" localSheetId="4">'FI IB'!$A$1:$E$16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93" l="1"/>
  <c r="G18" i="104"/>
  <c r="J18" i="104"/>
  <c r="K18" i="104"/>
  <c r="J9" i="104"/>
  <c r="K9" i="104"/>
  <c r="R9" i="103"/>
  <c r="Q9" i="103"/>
  <c r="H32" i="105"/>
  <c r="K32" i="105"/>
  <c r="I11" i="105"/>
  <c r="I32" i="105" s="1"/>
  <c r="J11" i="105"/>
  <c r="J32" i="105" s="1"/>
  <c r="K11" i="105"/>
  <c r="L11" i="105"/>
  <c r="M11" i="105"/>
  <c r="N11" i="105"/>
  <c r="O11" i="105"/>
  <c r="H11" i="105"/>
  <c r="G32" i="105"/>
  <c r="O32" i="105"/>
  <c r="F32" i="105"/>
  <c r="E32" i="105"/>
  <c r="D32" i="105"/>
  <c r="O18" i="105"/>
  <c r="G11" i="105"/>
  <c r="E11" i="105"/>
  <c r="F11" i="105"/>
  <c r="D22" i="105"/>
  <c r="E22" i="105"/>
  <c r="E21" i="105"/>
  <c r="D21" i="105"/>
  <c r="E19" i="105"/>
  <c r="F19" i="105"/>
  <c r="G19" i="105"/>
  <c r="D19" i="105"/>
  <c r="G17" i="105"/>
  <c r="G15" i="105"/>
  <c r="G14" i="105"/>
  <c r="G18" i="105"/>
  <c r="F17" i="105"/>
  <c r="F15" i="105"/>
  <c r="F18" i="105"/>
  <c r="F14" i="105"/>
  <c r="E18" i="105"/>
  <c r="E16" i="105"/>
  <c r="E17" i="105"/>
  <c r="E14" i="105"/>
  <c r="D18" i="105"/>
  <c r="D17" i="105"/>
  <c r="D12" i="105"/>
  <c r="D13" i="105"/>
  <c r="D14" i="105"/>
  <c r="D15" i="105"/>
  <c r="D16" i="105"/>
  <c r="D11" i="105"/>
  <c r="G15" i="104"/>
  <c r="G9" i="104"/>
  <c r="E18" i="104"/>
  <c r="F18" i="104"/>
  <c r="H18" i="104"/>
  <c r="I18" i="104"/>
  <c r="D18" i="104"/>
  <c r="E9" i="104"/>
  <c r="F9" i="104"/>
  <c r="H9" i="104"/>
  <c r="I9" i="104"/>
  <c r="D9" i="104"/>
  <c r="H15" i="104"/>
  <c r="F15" i="104"/>
  <c r="F9" i="103"/>
  <c r="J9" i="103"/>
  <c r="G9" i="103"/>
  <c r="D9" i="103"/>
  <c r="J29" i="103"/>
  <c r="E29" i="103"/>
  <c r="E23" i="103"/>
  <c r="D23" i="103"/>
  <c r="D20" i="103"/>
  <c r="D17" i="103" s="1"/>
  <c r="J17" i="103"/>
  <c r="K20" i="103"/>
  <c r="K19" i="103"/>
  <c r="E19" i="103"/>
  <c r="E12" i="103"/>
  <c r="D19" i="103"/>
  <c r="O16" i="103"/>
  <c r="K14" i="103"/>
  <c r="K9" i="103" s="1"/>
  <c r="L16" i="103"/>
  <c r="M16" i="103"/>
  <c r="E14" i="103"/>
  <c r="K17" i="103" l="1"/>
  <c r="K30" i="103" s="1"/>
  <c r="J30" i="103"/>
  <c r="E20" i="103"/>
  <c r="E17" i="103" s="1"/>
  <c r="J16" i="103"/>
  <c r="K16" i="103"/>
  <c r="F23" i="93" l="1"/>
  <c r="D23" i="93"/>
  <c r="D7" i="102"/>
  <c r="D10" i="102" s="1"/>
  <c r="D49" i="93"/>
  <c r="F32" i="93"/>
  <c r="D32" i="93"/>
  <c r="F29" i="93"/>
  <c r="D21" i="93"/>
  <c r="D14" i="93"/>
  <c r="D13" i="93"/>
  <c r="D12" i="93"/>
  <c r="D29" i="93" s="1"/>
  <c r="D27" i="93" l="1"/>
  <c r="D28" i="93" s="1"/>
  <c r="F6" i="92" l="1"/>
  <c r="E49" i="93" l="1"/>
  <c r="E32" i="93"/>
  <c r="E21" i="93"/>
  <c r="E27" i="93" s="1"/>
  <c r="E28" i="93" s="1"/>
  <c r="E14" i="93"/>
  <c r="E13" i="93"/>
  <c r="E12" i="93"/>
  <c r="E29" i="93" s="1"/>
  <c r="F35" i="92"/>
  <c r="D34" i="92"/>
  <c r="F14" i="92"/>
  <c r="F13" i="92" s="1"/>
  <c r="D13" i="92"/>
  <c r="E13" i="92"/>
  <c r="D7" i="92"/>
  <c r="E7" i="92"/>
  <c r="D43" i="92" l="1"/>
  <c r="F8" i="92"/>
  <c r="F7" i="92" s="1"/>
  <c r="E34" i="92" l="1"/>
  <c r="E43" i="92" s="1"/>
  <c r="F34" i="92"/>
  <c r="F43" i="92" s="1"/>
  <c r="C5" i="102" s="1"/>
  <c r="C7" i="102" s="1"/>
  <c r="C10" i="102" s="1"/>
  <c r="D30" i="103"/>
  <c r="I9" i="103"/>
  <c r="I16" i="103" s="1"/>
  <c r="E16" i="103"/>
  <c r="E9" i="103" s="1"/>
  <c r="E30" i="103" s="1"/>
</calcChain>
</file>

<file path=xl/sharedStrings.xml><?xml version="1.0" encoding="utf-8"?>
<sst xmlns="http://schemas.openxmlformats.org/spreadsheetml/2006/main" count="1558" uniqueCount="597">
  <si>
    <t>EU CC1</t>
  </si>
  <si>
    <t>EU OV1</t>
  </si>
  <si>
    <t>EU KM1</t>
  </si>
  <si>
    <t>EU INS1</t>
  </si>
  <si>
    <t>EU INS2</t>
  </si>
  <si>
    <t>EU CCyB1</t>
  </si>
  <si>
    <t>EU CCyB2</t>
  </si>
  <si>
    <t>EU CR3</t>
  </si>
  <si>
    <t>EU CR4</t>
  </si>
  <si>
    <t>EU CR5</t>
  </si>
  <si>
    <t>EU CR6-A</t>
  </si>
  <si>
    <t>EU CR9</t>
  </si>
  <si>
    <t>EU CR9.1</t>
  </si>
  <si>
    <t>EU CR10</t>
  </si>
  <si>
    <t>EU CQ2</t>
  </si>
  <si>
    <t>EU CQ6</t>
  </si>
  <si>
    <t>EU CQ8</t>
  </si>
  <si>
    <t>EU OR1</t>
  </si>
  <si>
    <t>EU PV1</t>
  </si>
  <si>
    <t>EU LIQ1</t>
  </si>
  <si>
    <t>EU AE1</t>
  </si>
  <si>
    <t>EU AE2</t>
  </si>
  <si>
    <t>EU AE3</t>
  </si>
  <si>
    <t>a</t>
  </si>
  <si>
    <t>b</t>
  </si>
  <si>
    <t>c</t>
  </si>
  <si>
    <t>EU 23a</t>
  </si>
  <si>
    <t>d</t>
  </si>
  <si>
    <t>EU 7a</t>
  </si>
  <si>
    <t>EU 7d</t>
  </si>
  <si>
    <t>EU 11a</t>
  </si>
  <si>
    <t>EU 14a</t>
  </si>
  <si>
    <t>EU 14c</t>
  </si>
  <si>
    <t>EU 14d</t>
  </si>
  <si>
    <t>EU 14e</t>
  </si>
  <si>
    <t>EU 16a</t>
  </si>
  <si>
    <t>EU 16b</t>
  </si>
  <si>
    <t>-</t>
  </si>
  <si>
    <t>Kärnprimärkapital</t>
  </si>
  <si>
    <t>Totalt kapital</t>
  </si>
  <si>
    <t>Totalt riskvägt exponeringsbelopp</t>
  </si>
  <si>
    <t>Primärkapital</t>
  </si>
  <si>
    <t>Operativ risk</t>
  </si>
  <si>
    <t>Riskvägt exponeringsbelopp</t>
  </si>
  <si>
    <t>Kapitalrelationer (som en procentandel av det riskvägda exponeringsbeloppet)</t>
  </si>
  <si>
    <t>Kärnprimärkapitalrelation (%)</t>
  </si>
  <si>
    <t>Primärkapitalrelation (%)</t>
  </si>
  <si>
    <t>Total kapitalrelation %)</t>
  </si>
  <si>
    <t>Kombinerat buffertkrav (som en procentandel av det riskvägda exponeringsbeloppet)</t>
  </si>
  <si>
    <t>Kapitalkonserveringsbuffert (%)</t>
  </si>
  <si>
    <t>Kombinerat buffertkrav(%)</t>
  </si>
  <si>
    <t>Bruttosoliditetsgrad</t>
  </si>
  <si>
    <t>Totalt exponeringsmått</t>
  </si>
  <si>
    <t>Bruttosoliditetsgrad (%)</t>
  </si>
  <si>
    <t>Institutspecifik kontracyklisk buffert (%)</t>
  </si>
  <si>
    <t>Samlade kapitalkrav (%)</t>
  </si>
  <si>
    <t>Tillgängligt kärnprimärkapital efter uppfyllande av de totala kapitalbaskraven för översyns- och utvärderingsprocessen (%)</t>
  </si>
  <si>
    <t>Krav på bruttosoliditetsbuffert (%)</t>
  </si>
  <si>
    <t>Samlat bruttosoliditetskrav (%)</t>
  </si>
  <si>
    <t>Likviditetstäckningskvot</t>
  </si>
  <si>
    <t>Totala högkvalitativa likvida tillgångar, genomsnittligt viktat värde</t>
  </si>
  <si>
    <t>Likviditetsutflöden, totalt viktat värde</t>
  </si>
  <si>
    <t>Likviditetsinflöden, totalt viktat värde</t>
  </si>
  <si>
    <t>Tabell</t>
  </si>
  <si>
    <t>Område</t>
  </si>
  <si>
    <t>Översikt över totala riskvägda exponeringsbelopp</t>
  </si>
  <si>
    <t>Nyckeltal kapitaltäckning och likviditet</t>
  </si>
  <si>
    <t>EU OVC</t>
  </si>
  <si>
    <t>Information om den interna processen för bedömning av kapitalbehov</t>
  </si>
  <si>
    <t>EU OVA</t>
  </si>
  <si>
    <t>Institutets riskhanteringsmetod</t>
  </si>
  <si>
    <t>Riskhanteringsmål och riskhanteringspolicy</t>
  </si>
  <si>
    <t>EU OVB</t>
  </si>
  <si>
    <t>Offentliggörande av styrformer</t>
  </si>
  <si>
    <t>Sammansättning av föreskriven kapitalbas</t>
  </si>
  <si>
    <t>EU CC2</t>
  </si>
  <si>
    <t>Avstämning av föreskriven kapitalbas i balansräkningen i de reviderade finansiella rapporterna</t>
  </si>
  <si>
    <t>EU CCA</t>
  </si>
  <si>
    <t>Huvuddragen hos föreskrivna kapitalbasinstrument och kvalificerade skuldinstrument</t>
  </si>
  <si>
    <t>Den geografiska fördelningen av de kreditexponeringar som är relevanta för beräkningen av den kontracykliska kapitalbufferten</t>
  </si>
  <si>
    <t>Belopp av institutspecifik kontracyklisk kapitalbuffert</t>
  </si>
  <si>
    <t>Sammanfattande avstämning av redovisningstillgångar och exponeringar i bruttosoliditetsgrad</t>
  </si>
  <si>
    <t>Bruttosoliditetsgrad enligt enhetligt offentliggörande</t>
  </si>
  <si>
    <t>Uppdelning av exponeringar i balansräkningen (med undantag för derivat, transaktioner för värdepappersfinansiering och undantagna exponeringar)</t>
  </si>
  <si>
    <t>EU LRA</t>
  </si>
  <si>
    <t>Offentliggörande av kvalitativ information om bruttosoliditetsgrad</t>
  </si>
  <si>
    <t>EU LIQA</t>
  </si>
  <si>
    <t xml:space="preserve">Hantering av likviditetsrisk </t>
  </si>
  <si>
    <t>Kvantitativ information om likviditetstäckningskvot</t>
  </si>
  <si>
    <t>EU LIQB</t>
  </si>
  <si>
    <t>Kvalitativ information om likviditetstäckningskvot för komplettering av mall EU LIQ1</t>
  </si>
  <si>
    <t>EU LIQ2</t>
  </si>
  <si>
    <t xml:space="preserve">Stabil nettofinansieringskvot </t>
  </si>
  <si>
    <t xml:space="preserve">EU CRB </t>
  </si>
  <si>
    <t>Ytterligare upplysningar om tillgångars kreditkvalitet</t>
  </si>
  <si>
    <t>EU CR1</t>
  </si>
  <si>
    <t xml:space="preserve">Presterande och nödlidande exponeringar samt relaterade avsättningar. </t>
  </si>
  <si>
    <t>EU CR1-A</t>
  </si>
  <si>
    <t>Exponeringars löptid</t>
  </si>
  <si>
    <t>EU CQ1</t>
  </si>
  <si>
    <t>Kreditkvalitet hos exponeringar med anstånd</t>
  </si>
  <si>
    <t>EU CQ3</t>
  </si>
  <si>
    <t>Kreditkvalitet hos presterande och nödlidande exponeringar per förfallodag</t>
  </si>
  <si>
    <t>EU CQ7</t>
  </si>
  <si>
    <t xml:space="preserve">Säkerheter som har erhållits genom övertagande av kontroll och verkställighetsförfaranden </t>
  </si>
  <si>
    <t>EU CRC</t>
  </si>
  <si>
    <t>Kvalitativa upplysningskrav med anknytning till tekniker för kreditriskreducering</t>
  </si>
  <si>
    <t>Översikt över tekniker för kreditriskreducering:  Offentliggörande av användningen av kreditriskreduceringsmetoder</t>
  </si>
  <si>
    <t>EU CRD</t>
  </si>
  <si>
    <t>Schablonmetoden</t>
  </si>
  <si>
    <t>Schablonmetoden – kreditriskexponering och effekter av kreditriskreducering</t>
  </si>
  <si>
    <t>EU CRE</t>
  </si>
  <si>
    <t>Kvalitativa upplysningskrav med anknytning till internmetoden</t>
  </si>
  <si>
    <t>EU CR6</t>
  </si>
  <si>
    <t>Internmetoden – Kreditriskexponeringar per exponeringsklass och PD-intervall</t>
  </si>
  <si>
    <t>Omfattning av användningen av internmetoden och schablonmetoden</t>
  </si>
  <si>
    <t>EU CR8</t>
  </si>
  <si>
    <t xml:space="preserve">Flödesanalyser av riskvägt exponeringsbelopp avseende kreditriskexponeringar som behandlas enligt internmetoden </t>
  </si>
  <si>
    <t>Internmetoden – Utfallstest av PD per exponeringsklass (fast PD-skala)</t>
  </si>
  <si>
    <t>EU CCRA</t>
  </si>
  <si>
    <t>Kvalitativa upplysningskrav med anknytning till motpartskreditrisk</t>
  </si>
  <si>
    <t>EU CCR3</t>
  </si>
  <si>
    <t>Schablonmetoden – Motpartskreditriskexponeringar per lagstadgad exponeringsklass och riskvikt</t>
  </si>
  <si>
    <t>EU CCR5</t>
  </si>
  <si>
    <t>Sammansättning av säkerheter för motpartskreditriskexponeringar</t>
  </si>
  <si>
    <t>EU CCR8</t>
  </si>
  <si>
    <t>Exponeringar gentemot centrala motparter</t>
  </si>
  <si>
    <t>EU MRA</t>
  </si>
  <si>
    <t>Kvalitativa upplysningskrav med anknytning till marknadsrisk</t>
  </si>
  <si>
    <t>EU MR1</t>
  </si>
  <si>
    <t>EU ORA</t>
  </si>
  <si>
    <t>Kvalitativ information om operativ risk</t>
  </si>
  <si>
    <t>EU REMA</t>
  </si>
  <si>
    <t>Ersättningspolicy</t>
  </si>
  <si>
    <t>EU REM1</t>
  </si>
  <si>
    <t xml:space="preserve">Ersättning under räkenskapsåret </t>
  </si>
  <si>
    <t>EU REM2</t>
  </si>
  <si>
    <t>Specialutbetalningar till personal vars yrkesutövning har en väsentlig inverkan på institutens riskprofil (identifierad personal)</t>
  </si>
  <si>
    <t>EU REM4</t>
  </si>
  <si>
    <t>Ersättning på 1 miljon euro eller mer per år</t>
  </si>
  <si>
    <t>EU REM5</t>
  </si>
  <si>
    <t>Information om ersättning till personal vars yrkesutövning har en väsentlig inverkan på institutens riskprofil (identifierad personal)</t>
  </si>
  <si>
    <t>Försäkringsandelar</t>
  </si>
  <si>
    <t>Information från finansiella konglomerat om kapitalbas och kapitaltäckningskvot</t>
  </si>
  <si>
    <t>EU LI2</t>
  </si>
  <si>
    <t xml:space="preserve">Huvudsakliga källor till skillnader mellan exponeringsbelopp enligt tillsynskrav och bokförda värden i finansiella rapporter </t>
  </si>
  <si>
    <t>EU LI3</t>
  </si>
  <si>
    <t xml:space="preserve">Översikt över skillnader mellan olika konsolideringar (enhet per enhet) </t>
  </si>
  <si>
    <t>EU LIA</t>
  </si>
  <si>
    <t>Förklaringar till skillnader mellan exponeringsbelopp i redovisningen och lagstadgade exponeringsbelopp</t>
  </si>
  <si>
    <t>EU LIB</t>
  </si>
  <si>
    <t>Annan kvalitativ information om tillämpningsområdet</t>
  </si>
  <si>
    <t>Justeringar för försiktig värdering (PVA)</t>
  </si>
  <si>
    <t>EU CQ4</t>
  </si>
  <si>
    <t>Nödlidande exponeringars kvalitet efter geografi </t>
  </si>
  <si>
    <t>EU CQ5</t>
  </si>
  <si>
    <t>Kreditkvalitet hos lån och förskott till icke-finansiella företag efter bransch</t>
  </si>
  <si>
    <t>EU CR7</t>
  </si>
  <si>
    <t>Internmetoden – Effekt på riskvägda exponeringsbelopp av kreditderivat som används som tekniker för kreditriskreducering</t>
  </si>
  <si>
    <t>EU CR7-A</t>
  </si>
  <si>
    <t>Internmetoden – Offentliggörande av omfattningen av användningen av tekniker för kreditriskreducering</t>
  </si>
  <si>
    <t>Specialutlåning och aktieexponeringar enligt den förenklade riskviktmetoden</t>
  </si>
  <si>
    <t>EU CCR2</t>
  </si>
  <si>
    <t>Transaktioner som omfattas av kapitalbaskrav för kreditvärdighetsjusteringsrisk</t>
  </si>
  <si>
    <t>EU CCR4</t>
  </si>
  <si>
    <t>Internmetoden – Motpartsriskexponeringar per exponeringsklass och PD-skala</t>
  </si>
  <si>
    <t>EU CCR6</t>
  </si>
  <si>
    <t>Kreditderivatexponeringar</t>
  </si>
  <si>
    <t>EU CCR7</t>
  </si>
  <si>
    <t>Flödesanalyser av riskvägt exponeringsbelopp avseende motpartskreditriskexponeringar som behandlas enligt metoden med interna modeller</t>
  </si>
  <si>
    <t>EU-SECA</t>
  </si>
  <si>
    <t xml:space="preserve">Krav på offentliggörande av kvalitativ information med avseende på värdepapperiseringsexponeringar </t>
  </si>
  <si>
    <t>EU-SEC1</t>
  </si>
  <si>
    <t>Värdepapperiseringsexponeringar utanför handelslagret</t>
  </si>
  <si>
    <t>EU-SEC2</t>
  </si>
  <si>
    <t>Värdepapperiseringsexponeringar i handelslagret</t>
  </si>
  <si>
    <t>EU-SEC3</t>
  </si>
  <si>
    <t>Värdepapperiseringsexponeringar utanför handelslagret och därmed förknippade regleringsmässiga kapitalkrav – institutet fungerar som originator eller medverkande institut</t>
  </si>
  <si>
    <t>EU-SEC4</t>
  </si>
  <si>
    <t>Värdepapperiseringsexponeringar utanför handelslagret och därmed förknippade regleringsmässiga kapitalkrav – institutet fungerar som investerare</t>
  </si>
  <si>
    <t>EU-SEC5</t>
  </si>
  <si>
    <t>Exponeringar som värdepapperiserats av institutet – Fallerande exponeringar och specifika kreditriskjusteringar</t>
  </si>
  <si>
    <t>EU MRB</t>
  </si>
  <si>
    <t>EU MR3</t>
  </si>
  <si>
    <t>Kvalitet på anstånd</t>
  </si>
  <si>
    <t xml:space="preserve">Värdering av säkerheter – lån och förskott </t>
  </si>
  <si>
    <t>Säkerheter som har erhållits genom övertagande av kontroll och verkställighetsförfaranden – fördelning på emissionstidpunkt</t>
  </si>
  <si>
    <t>Internmetoden – Utfallstest av PD per exponeringsklass (endast för PD-skattningar i enlighet med artikel 180.1 f i kapitalkravsförordningen)</t>
  </si>
  <si>
    <t>EU CCR1</t>
  </si>
  <si>
    <t>Analys av motpartskreditriskexponering per metod, exklusive exponeringar mot centrala motparter</t>
  </si>
  <si>
    <t>EU REM3</t>
  </si>
  <si>
    <t xml:space="preserve">Uppskjuten ersättning </t>
  </si>
  <si>
    <t>EU CR2</t>
  </si>
  <si>
    <t>Förändringar i stocken av nödlidande lån och förskott</t>
  </si>
  <si>
    <t>EU CR2a</t>
  </si>
  <si>
    <t>Förändringar i stocken av nödlidande lån och förskott samt relaterade ackumulerade återvunna nettobelopp</t>
  </si>
  <si>
    <t>Intecknade och icke intecknade tillgångar</t>
  </si>
  <si>
    <t>Erhållna säkerheter och emitterade egna räntebärande värdepapper</t>
  </si>
  <si>
    <t>Inteckningskällor</t>
  </si>
  <si>
    <t>EU AE4</t>
  </si>
  <si>
    <t>Kompletterande förklarande information</t>
  </si>
  <si>
    <t>EU IRRBBA</t>
  </si>
  <si>
    <t>Kvalitativ information om ränterisker för aktiviteter utanför handelslagret</t>
  </si>
  <si>
    <t>EU IRRBB1</t>
  </si>
  <si>
    <t xml:space="preserve">Ränterisker i övrig verksamhet </t>
  </si>
  <si>
    <t xml:space="preserve">Borgo AB (publ) </t>
  </si>
  <si>
    <t>CRR, artikel 438 d</t>
  </si>
  <si>
    <t>CRR, artikel 447</t>
  </si>
  <si>
    <t>CRR, artikel 435.1 a, e och f</t>
  </si>
  <si>
    <t>Översikt riskvägda exponeringsbelopp</t>
  </si>
  <si>
    <t>Nyckeltal</t>
  </si>
  <si>
    <t>Kvalitativa upplysningar</t>
  </si>
  <si>
    <t>Fritext</t>
  </si>
  <si>
    <t>a)</t>
  </si>
  <si>
    <t>Information om de organ som övervakar ersättningen. Följande upplysningar ska ingå:</t>
  </si>
  <si>
    <t>•</t>
  </si>
  <si>
    <t>Namn, sammansättning och mandat för det huvudorgan (ledningsorganet eller ersättningskommittén i förekommande fall) som övervakar ersättningspolicyn och antalet sammanträden som huvudorganet har anordnat under räkenskapsåret.</t>
  </si>
  <si>
    <t>Vilka externa konsulter som har rådfrågats, vilket organ som anlitade dem och inom vilka ersättningsområden de anlitades.</t>
  </si>
  <si>
    <t>En beskrivning av tillämpningsområdet för institutets ersättningspolicy (t.ex. per region, affärsområde), inbegripet i vilken omfattning policyn är tillämplig för dotterbolag och filialer i tredjeland.</t>
  </si>
  <si>
    <t>En beskrivning av den personal eller de kategorier av personal vars yrkesutövning har en väsentlig inverkan på institutens riskprofil.</t>
  </si>
  <si>
    <t>b)</t>
  </si>
  <si>
    <t>Information om ersättningssystemets utformning och struktur för den identifierade personalen. Följande upplysningar ska ingå:</t>
  </si>
  <si>
    <t>En översikt över de viktigaste dragen och målen i ersättningspolicyn med information om den beslutsprocess som används för att fastställa ersättningspolicyn och de berörda intressenternas roller.</t>
  </si>
  <si>
    <t>Information om vilka kriterier som används för mätning av resultat samt eventuella riskjusteringar i förhand och efterhand.</t>
  </si>
  <si>
    <t>Information om huruvida ledningsorganet eller ersättningskommittén har granskat institutets ersättningspolicy under det senaste året och, i sådana fall, en översikt över eventuella ändringar, skälen till dessa ändringar och deras inverkan på ersättningen.</t>
  </si>
  <si>
    <t>Information om hur institutet säkerställer att personal inom interna kontrollfunktioner får ersättning oberoende av vilken verksamhet de övervakar.</t>
  </si>
  <si>
    <t>En beskrivning av de policyer och kriterier som tillämpas för beviljande av garanterad rörlig ersättning och avgångsvederlag.</t>
  </si>
  <si>
    <t>c)</t>
  </si>
  <si>
    <t>En beskrivning av de sätt på vilka nuvarande och framtida risker beaktas i ersättningsprocesserna. Upplysningarna ska omfatta en översikt över de främsta riskerna, hur de mäts och hur dessa åtgärder påverkar ersättningen.</t>
  </si>
  <si>
    <t>d)</t>
  </si>
  <si>
    <t>Förhållandena mellan fast och rörlig ersättning som fastställts i enlighet med artikel 94.1 g i kapitalkravsdirektivet.</t>
  </si>
  <si>
    <t>e)</t>
  </si>
  <si>
    <t>En beskrivning av de sätt på vilka institutet försöker sammankoppla resultaten under en resultatmätningsperiod med ersättningsnivåerna. Följande upplysningar ska ingå:</t>
  </si>
  <si>
    <t>En översikt över de huvudsakliga resultatkriterierna och resultatindikatorerna för institut, affärsområden och individer.</t>
  </si>
  <si>
    <t>En översikt över hur individuella rörliga ersättningsbelopp kopplas till institutets och den enskildes resultat.</t>
  </si>
  <si>
    <t>Uppgifter om vilka kriterier för att fastställa avvägningen mellan de olika typer av instrument som beviljas, inklusive aktier eller motsvarande ägarintressen, optioner och andra instrument.</t>
  </si>
  <si>
    <t>Uppgifter om de åtgärder som vidtas av institutet för att justera den rörliga ersättningen om indikatorerna visar på ett svagt resultat, inklusive institutets kriterier för när resultatindikatorerna ska anses visa på ett ”svagt” resultat.</t>
  </si>
  <si>
    <t>f)</t>
  </si>
  <si>
    <t>En beskrivning av hur institutet går tillväga för att justera ersättningen för att ta hänsyn till långsiktiga resultat. Följande upplysningar ska ingå:</t>
  </si>
  <si>
    <t>En översikt över institutets policy för uppskjuten ersättning, betalning i form av instrument, kvarhållandeperioder och övergång av rörlig ersättning, samt om den skiljer sig mellan personal eller personalkategorier.</t>
  </si>
  <si>
    <t>Uppgifter om institutets kriterier för efterhandsjusteringar (malus under uppskjuten ersättning och återkrav efter övergång, om detta tillåts enligt nationell lagstiftning).</t>
  </si>
  <si>
    <t>I tillämpliga fall, krav på aktieinnehav som kan gälla för identifierad personal.</t>
  </si>
  <si>
    <t>g)</t>
  </si>
  <si>
    <t>En beskrivning av de huvudsakliga parametrarna och motiveringen för eventuella system med rörliga komponenter och andra, icke-kontanta förmåner i enlighet med artikel 450.1 f i kapitalkravsförordningen. Följande upplysningar ska ingå:</t>
  </si>
  <si>
    <t>Uppgifter om vilka särskilda resultatindikatorer som används för att fastställa rörliga ersättningsdelar och kriterier för att fastställa balansen mellan olika typer av instrument som beviljas, inbegripet aktier, motsvarande ägarintressen, aktieanknutna instrument, likvärdiga icke-kontanta instrument, optioner och andra instrument.</t>
  </si>
  <si>
    <t>h)</t>
  </si>
  <si>
    <t>På begäran av den relevanta medlemsstaten eller behöriga myndigheten, den totala ersättningen för varje medlem av ledningsorganet eller den verkställande ledningen.</t>
  </si>
  <si>
    <t>i)</t>
  </si>
  <si>
    <t>Information om huruvida institutet omfattas av ett undantag som fastställs i artikel 94.3 i kapitalkravsdirektivet i enlighet med artikel 450.1 k i kapitalkravsförordningen.</t>
  </si>
  <si>
    <t>Vid tillämpning av denna punkt ska institut som omfattas av ett sådant undantag ange om det är på grundval av artikel 94.3 a och/eller b i kapitalkravsdirektivet. De ska även ange för vilken av ersättningsprinciperna som de tillämpar undantaget/undantagen, antalet anställda som omfattas av undantaget/undantagen och deras totala ersättning, fördelad på fast och rörlig ersättning.</t>
  </si>
  <si>
    <t>j)</t>
  </si>
  <si>
    <t>Ledningsorgan med tillsynsfunktion</t>
  </si>
  <si>
    <t xml:space="preserve">Ledningsorgan med förvaltande funktion </t>
  </si>
  <si>
    <t>Annan verkställande ledning</t>
  </si>
  <si>
    <t>Annan identifierad personal</t>
  </si>
  <si>
    <t>Fast ersättning</t>
  </si>
  <si>
    <t>Antal personer som är identifierad personal</t>
  </si>
  <si>
    <t>Sammanlagd fast ersättning</t>
  </si>
  <si>
    <t>Varav: kontantbaserad</t>
  </si>
  <si>
    <t>EU-4a</t>
  </si>
  <si>
    <t>Varav: aktier eller motsvarande ägarintressen</t>
  </si>
  <si>
    <t xml:space="preserve">Varav: instrument som är kopplade till aktier eller andra likvärdiga icke-kontanta instrument </t>
  </si>
  <si>
    <t>EU-5x</t>
  </si>
  <si>
    <t>Varav: andra instrument</t>
  </si>
  <si>
    <t>Varav: andra former</t>
  </si>
  <si>
    <t>Sammanlagd rörlig ersättning</t>
  </si>
  <si>
    <t>Varav: uppskjuten</t>
  </si>
  <si>
    <t>EU-13a</t>
  </si>
  <si>
    <t>EU-14a</t>
  </si>
  <si>
    <t>EU-13b</t>
  </si>
  <si>
    <t>EU-14b</t>
  </si>
  <si>
    <t>EU-14x</t>
  </si>
  <si>
    <t>EU-14y</t>
  </si>
  <si>
    <t>Sammanlagd ersättning (2 + 10)</t>
  </si>
  <si>
    <t>Ej tillämpliga tabeller</t>
  </si>
  <si>
    <t>Litet och icke-komplext institut</t>
  </si>
  <si>
    <t>Ej tillämpbart då inga uppskjutna ersättningar finns</t>
  </si>
  <si>
    <t>Rättslig grund</t>
  </si>
  <si>
    <t>Rad nr</t>
  </si>
  <si>
    <t xml:space="preserve">Kvalitativ information </t>
  </si>
  <si>
    <t xml:space="preserve">c) </t>
  </si>
  <si>
    <t>Kreditrisk (exklusive motpartskreditrisk)</t>
  </si>
  <si>
    <t xml:space="preserve">Varav schablonmetoden </t>
  </si>
  <si>
    <t>Varav basmetoden</t>
  </si>
  <si>
    <t>Totalt riskvägt exponeringsbelopp och kapitalkrav</t>
  </si>
  <si>
    <t>Tabell EU OV1 – Översikt över totala riskvägda exponeringsbelopp</t>
  </si>
  <si>
    <t>Tabell EU OVA – Institutets riskhanteringsmetod</t>
  </si>
  <si>
    <r>
      <rPr>
        <b/>
        <sz val="11"/>
        <rFont val="Calibri"/>
        <family val="2"/>
        <scheme val="minor"/>
      </rPr>
      <t xml:space="preserve">Kreditrisk </t>
    </r>
    <r>
      <rPr>
        <sz val="11"/>
        <rFont val="Calibri"/>
        <family val="2"/>
        <scheme val="minor"/>
      </rPr>
      <t xml:space="preserve">
Kreditrisk avser risken för förluster till följd av att motparter inte fullgör sina åtaganden och att eventuella säkerheter inte täcker fordran. </t>
    </r>
  </si>
  <si>
    <t>Information om strategier och processer avseende operativa risker enligt artikel 435.1 a) ingår i tabell EU OVA</t>
  </si>
  <si>
    <t>Tabell EU REMA – Ersättningspolicy</t>
  </si>
  <si>
    <t>Tillgänglig kapitalbas</t>
  </si>
  <si>
    <t>Ytterligare kapitalbaskrav för att hantera andra risker än risken för alltför låg bruttosoliditet (som en procentandel av det riskvägda exponeringsbeloppet)</t>
  </si>
  <si>
    <t>Ytterligare kapitalbaskrav för att hantera andra risker än risken för alltför låg bruttosoliditet</t>
  </si>
  <si>
    <t>Ytterligare kapitalbaskrav för att hantera risken för alltför låg bruttosoliditet (som en procentandel av det totala exponeringsmåttet)</t>
  </si>
  <si>
    <t>Bruttosoliditetsbuffert och samlat bruttosoliditetskrav (som en procentandel av det totala exponeringsmåttet)</t>
  </si>
  <si>
    <t>Totala nettolikviditetsutflöden (justerat värde)</t>
  </si>
  <si>
    <t>Stabil nettofinansieringskvot</t>
  </si>
  <si>
    <t>Total tillgänglig stabil finansiering</t>
  </si>
  <si>
    <t>Totalt behov av stabil finansiering</t>
  </si>
  <si>
    <t>Tabell EU KM1 – Nyckeltal för kapitaltäckning och likviditet</t>
  </si>
  <si>
    <t xml:space="preserve">Ytterligare kapitalbaskrav för att hantera risken för alltför låg bruttosoliditet (%) </t>
  </si>
  <si>
    <t>Totala krav avseende bruttosoliditetsgrad för översyns- och utvärderingsprocessen (%)</t>
  </si>
  <si>
    <t>Likviditetstäckningskvot (%)</t>
  </si>
  <si>
    <t>Stabil nettofinansieringskvot (%)</t>
  </si>
  <si>
    <t>Totala kapitalbaskrav för översyns- och utvärderingsprocessen (%)</t>
  </si>
  <si>
    <t>Tabellens namn</t>
  </si>
  <si>
    <t xml:space="preserve">Orsak att tabellen ej är  tillämplig </t>
  </si>
  <si>
    <t xml:space="preserve">Tabell EU REM1 – Ersättning under räkenskapsåret </t>
  </si>
  <si>
    <t>Rörlig ersättning*</t>
  </si>
  <si>
    <t>*) Borgo AB (publ) har ingen rörlig ersättning till sin personal.</t>
  </si>
  <si>
    <t>Ersättning under räkenskapsåret, Tkr</t>
  </si>
  <si>
    <t>Stora institut ska offentliggöra kvantitativ information om ersättningen till sina gemensamma ledningsorgan, fördelad på verkställande och icke-verkställande medlemmar i enlighet med artikel 450.2 i kapitaltäckningsförordningen.</t>
  </si>
  <si>
    <t>FI IB</t>
  </si>
  <si>
    <t>Internt bedömt kapitalbehov</t>
  </si>
  <si>
    <t xml:space="preserve">Uppgifter om det internt bedömda kapitalbehovet </t>
  </si>
  <si>
    <t>Samlat kapitalbehov</t>
  </si>
  <si>
    <t>Pelare 1</t>
  </si>
  <si>
    <t>Pelare 2</t>
  </si>
  <si>
    <t>Kontracyklisk buffert</t>
  </si>
  <si>
    <t>Uppgifter om det internt bedömda kapitalbehovet</t>
  </si>
  <si>
    <t>FFFS 2014:12, 8 kap. 4 §</t>
  </si>
  <si>
    <t xml:space="preserve">I enlighet med del åtta i Europaparlamentets och rådets förordning 575/2013/EU om tillsynskrav för kreditinstitut och värdepappersföretag samt Finansinspektionens föreskrifter (FFFS 2014:12) om tillsynskrav och kapitalbuffertar offentliggör Borgo AB (publ) årlig information om kapitaltäckning och riskhantering i detta dokument. Information i enlighet med Finansinspektionens föreskrifter (FFFS 2010:7) om hantering och offentliggörande av likviditetsrisker för kreditinstitut och värdepappersbolag publiceras i Borgos årsredovisning. </t>
  </si>
  <si>
    <t>Artikel 435.1 f i kapitaltäcknings-förordningen</t>
  </si>
  <si>
    <t>Artikel 435.1 e i kapitaltäcknings-förordningen</t>
  </si>
  <si>
    <t>Artikel 435.1 a i kapitaltäcknings-förordningen</t>
  </si>
  <si>
    <t xml:space="preserve">Externa konsulter har ej rådfrågats. </t>
  </si>
  <si>
    <t>Ej tillämplig.</t>
  </si>
  <si>
    <t>Borgo har identifierat de anställda vars arbetsuppgifter har en väsentlig inverkan på Borgos riskprofil. Bedömningen av vilka anställda som har en väsentlig inverkan utgår från de kvalitativa och kvantitativa kriterier som framgår av Kommissionens delegerade förordning (EU) nr 604/2014 som kompletterar Europaparlamentets och rådets direktiv 2013/36/EU vad gäller tekniska standarder för tillsyn avseende kvalitativa och kvantitativa kriterier för att fastställa personalkategorier vars yrkesutövning har väsentlig inverkan på ett instituts riskprofil.</t>
  </si>
  <si>
    <t xml:space="preserve">Ersättningspolicyn som beslutats av Borgos styrelse anger de generella principer för Borgos ersättningssystem och vilka kriterier som ska gälla för ersättningar till anställda. Generella principer är att den ersättning som Borgo erbjuder anställda ska vara av sådant slag att Borgo kan attrahera och behålla kompetenta medarbetare. Anställda ska erbjudas ersättning och andra förmåner som är rimliga, marknadsmässiga och konkurrenskraftiga på den marknad Borgo verkar. </t>
  </si>
  <si>
    <t>• Lönesättningen ska vara individuell, differentierad och baseras på ansvarsområde, svårighetsgrad, kompetens och resultat.</t>
  </si>
  <si>
    <t>• Lönesättningen ska kunna motiveras och grundas på väl underbyggda argument.</t>
  </si>
  <si>
    <t>• Lönesättningen ska vara marknadsmässig och konkurrenskraftig samt ligga i linje med vad andra anställda med liknande arbetsuppgifter och ansvar tjänar inom relevant och jämförbar sektor av branschen i bolag som har samma storlek som Borgo.</t>
  </si>
  <si>
    <t>Ersättningspolicyn för Borgo ska ses över årligen och beslutas av Borgos styrelse.</t>
  </si>
  <si>
    <t>Ej tillämpligt, inga rörliga ersättningar eller beviljade avgångsvederlag</t>
  </si>
  <si>
    <t>Ej tillämpligt, inga ersättningar över 1 mEUR</t>
  </si>
  <si>
    <t xml:space="preserve">Motpartskreditrisk </t>
  </si>
  <si>
    <t>Totala riskvägda exponeringsbelopp, Mkr</t>
  </si>
  <si>
    <t>Regulatoriskt krav</t>
  </si>
  <si>
    <t>Nyckeltal, Mkr</t>
  </si>
  <si>
    <t>EU 7b</t>
  </si>
  <si>
    <t>EU 7c</t>
  </si>
  <si>
    <t>varav: ska utgöras av kärnprimärkapital (i procentenheter)</t>
  </si>
  <si>
    <t>varav: ska utgöras av primärkapital (i procentenheter)</t>
  </si>
  <si>
    <t>EU 8a</t>
  </si>
  <si>
    <t>Konserveringsbuffert på grund av makrotillsynsrisker eller systemrisker identifierade på medlemsstatnivå (i %)</t>
  </si>
  <si>
    <t>EU 9a</t>
  </si>
  <si>
    <t>Systemriskbuffert (i %)</t>
  </si>
  <si>
    <t>Buffert för globalt systemviktigt institut (i %)</t>
  </si>
  <si>
    <t>EU 10a</t>
  </si>
  <si>
    <t>Buffert för andra systemviktiga institut (i %)</t>
  </si>
  <si>
    <t>EU 14b</t>
  </si>
  <si>
    <t>varav: ska utgöras av kärnprimärkapital (i procentenheter</t>
  </si>
  <si>
    <t>För Borgo AB (publ) ej tillämpbara rader i tabellen har raderats för bättre överskådlighet</t>
  </si>
  <si>
    <r>
      <rPr>
        <i/>
        <sz val="11"/>
        <rFont val="Calibri"/>
        <family val="2"/>
        <scheme val="minor"/>
      </rPr>
      <t xml:space="preserve">En deklaration, som har godkänts av styrelsen, om att arrangemanget för riskhantering är tillfredsställande: </t>
    </r>
    <r>
      <rPr>
        <sz val="11"/>
        <rFont val="Calibri"/>
        <family val="2"/>
        <scheme val="minor"/>
      </rPr>
      <t xml:space="preserve">
Styrelsen för Borgo AB (publ) bedömer att arrangemanget för riskhantering i bolaget är tillfredställande och att implementerat riskhanteringssystem är ändamålsenligt i förhållande till fastställd riskstrategi. </t>
    </r>
  </si>
  <si>
    <r>
      <rPr>
        <b/>
        <sz val="11"/>
        <rFont val="Calibri"/>
        <family val="2"/>
        <scheme val="minor"/>
      </rPr>
      <t xml:space="preserve">Affärsrisk </t>
    </r>
    <r>
      <rPr>
        <sz val="11"/>
        <rFont val="Calibri"/>
        <family val="2"/>
        <scheme val="minor"/>
      </rPr>
      <t xml:space="preserve">
Affärsrisk avser risken för avvikande intjäning, ökade kostnader eller minskat förtroende från kunder eller övriga intressenter. Borgo har identifierat strategisk risk och ryktesrisk som väsentliga affärsrisker. 
Borgo tar på sig affärsrisk i bolagets agerande för att uppfylla affärsstrategin och den kan inte helt undvikas. Borgo har en lågs/medelhög riskaptit för affärsrisk. Affärsrisker mitigeras till viss del genom långsiktiga samarbetsavtal med avtalade plattformskostnader som baseras på utlåningsvolym. </t>
    </r>
  </si>
  <si>
    <t xml:space="preserve"> </t>
  </si>
  <si>
    <t>EU 8b</t>
  </si>
  <si>
    <t>EU 4a</t>
  </si>
  <si>
    <t>EU 19a</t>
  </si>
  <si>
    <t>EU 22a</t>
  </si>
  <si>
    <t>EU 23b</t>
  </si>
  <si>
    <t>EU 23c</t>
  </si>
  <si>
    <t>Varav den grundläggande internmetoden (F-IRB)</t>
  </si>
  <si>
    <t>Varav klassificeringsmetoden</t>
  </si>
  <si>
    <t>Varav aktier enligt den enkla riskviktade metoden</t>
  </si>
  <si>
    <t>Varav den avancerade internmetoden (A-IRB)</t>
  </si>
  <si>
    <t>Varav metoden med interna modeller</t>
  </si>
  <si>
    <t>Varav exponeringar mot en central motpart</t>
  </si>
  <si>
    <t>Varav kreditvärdighetsjustering</t>
  </si>
  <si>
    <t>Varav andra motpartskreditrisker</t>
  </si>
  <si>
    <t>Ej tillämpligt</t>
  </si>
  <si>
    <t>Avvecklingsrisk</t>
  </si>
  <si>
    <t>Värdepapperiseringsexponeringar utanför handelslagret (efter tillämpning av taket)</t>
  </si>
  <si>
    <t>Varav intern kreditvärderingsmetod för värdepapperisering</t>
  </si>
  <si>
    <t>Varav extern kreditvärderingsmetod för värdepapperisering (inbegripet internbedömningsmetoden)</t>
  </si>
  <si>
    <t>Varav schablonmetoden för värdepapperisering</t>
  </si>
  <si>
    <t>Varav 1 250 %/avdrag</t>
  </si>
  <si>
    <t>Positionsrisk, valutakursrisk och råvarurisk (marknadsrisk)</t>
  </si>
  <si>
    <t>Varav schablonmetoden</t>
  </si>
  <si>
    <t>Varav metoden för interna modeller</t>
  </si>
  <si>
    <t>Stora exponeringar</t>
  </si>
  <si>
    <t>Varav internmätningsmetoden</t>
  </si>
  <si>
    <t>Belopp under trösklarna för avdrag (föremål för riskviktning på 250 %)</t>
  </si>
  <si>
    <t>Totala riskvägda exponeringsbelopp</t>
  </si>
  <si>
    <t>Totala kapitalbaskrav</t>
  </si>
  <si>
    <t>e</t>
  </si>
  <si>
    <t>Samlat kapitalbehov, Mkr</t>
  </si>
  <si>
    <t>Kapitalkonserveringsbuffert</t>
  </si>
  <si>
    <r>
      <rPr>
        <b/>
        <sz val="11"/>
        <rFont val="Calibri"/>
        <family val="2"/>
        <scheme val="minor"/>
      </rPr>
      <t>Likviditetsrisk</t>
    </r>
    <r>
      <rPr>
        <sz val="11"/>
        <rFont val="Calibri"/>
        <family val="2"/>
        <scheme val="minor"/>
      </rPr>
      <t xml:space="preserve">
Likviditetsrisk avser risken att egna betalningsåtaganden inte kan fullgöras på grund av brist på likvida medel eller att de kan fullgöras endast genom att erhålla betalningsmedel till avsevärt högre kostnader eller genom att avyttra tillgångar till kraftigt underpris. 
Bolaget exponeras mot likviditetsrisk främst genom de betalningsåtaganden som Bolaget har via utlåningsverksamheten. För att kunna fullgöra dessa åtaganden finansierar Bolaget sig genom de huvudsakliga finansieringskällorna säkerställda obligationer och inlåning. Delar av finansieringen placeras i en likviditetsreserv i syfte att säkerställa att Bolaget kan fullgöra sina åtaganden även under stressade marknadsförhållanden. 
Borgos riskaptit för likviditetsrisk är låg. Borgos finansfunktion, där bolagets Treasury ingår, ansvarar för bolagets likviditetsförvaltning samt för att ta fram likviditetsriskstrategier för att säkerställa lämplig hantering av likviditetsrisker. En framåtblickande planering av framtida likviditetsbehov ska tillse att Borgo har tillräckligt med likvida medel för att fullgöra sina åtaganden under såväl normala som stressade marknadsförhållanden. En likviditetsreserv med likvida och kreditvärdiga tillgångar samt en stabil och välfinansierad finansiering minimerar likviditetsrisken. </t>
    </r>
  </si>
  <si>
    <t>Ersättningsutskottet bereder förändringar i ersättningspolicyn medan styrelsen minst årligen fastställer policyn. Internrevisionen har under året granskat ersättningspolicyn.</t>
  </si>
  <si>
    <t>Årlig information om kapital- och riskhantering 2025-12-31</t>
  </si>
  <si>
    <t>Kvalitativ information om miljörisker</t>
  </si>
  <si>
    <t>Tabell 1</t>
  </si>
  <si>
    <t>Tabell 2</t>
  </si>
  <si>
    <t>Kvalitativ information om samhällsansvarsrisker</t>
  </si>
  <si>
    <t>Kvalitativ information om bolagsstyrningsrisker</t>
  </si>
  <si>
    <t>Tabell 3</t>
  </si>
  <si>
    <t>Mall 1</t>
  </si>
  <si>
    <t>Mall 2</t>
  </si>
  <si>
    <t>Mall 3</t>
  </si>
  <si>
    <t>Mall 4</t>
  </si>
  <si>
    <t>Mall 5</t>
  </si>
  <si>
    <t>Mall 6</t>
  </si>
  <si>
    <t>Mall 7</t>
  </si>
  <si>
    <t>Mall 8</t>
  </si>
  <si>
    <t>Mall 9</t>
  </si>
  <si>
    <t>Mall 10</t>
  </si>
  <si>
    <t>Verksamhet utanför handelslagret – Indikatorer för potentiell klimatförändringsrelaterad omställningsrisk: Exponeringarnas kreditkvalitet efter sektor, utsläpp och återstående löptid</t>
  </si>
  <si>
    <t>Verksamhet utanför handelslagret – Indikatorer för potentiell klimatförändringsrelaterad omställningsrisk: Lån mot säkerhet i fast egendom – Säkerhetens energieffektivitet</t>
  </si>
  <si>
    <t>Verksamhet utanför handelslagret – Indikatorer för potentiell klimatförändringsrelaterad omställningsrisk: Anpassningsmått</t>
  </si>
  <si>
    <t>Verksamhet utanför handelslagret – Indikatorer för potentiell klimatförändringsrelaterad omställningsrisk: Exponeringar mot de 20 mest koldioxidintensiva företagen</t>
  </si>
  <si>
    <t>Verksamhet utanför handelslagret – Indikatorer för potentiell klimatförändringsrelaterad fysisk risk: Exponeringar utsatta för fysisk risk</t>
  </si>
  <si>
    <t>Sammanfattning av centrala resultatindikatorer för exponeringar som är förenliga med taxonomikraven</t>
  </si>
  <si>
    <t>Begränsningsåtgärder: Tillgångar för beräkningen av andelen gröna tillgångar</t>
  </si>
  <si>
    <t>Andelen gröna tillgångar (%)</t>
  </si>
  <si>
    <t>Begränsningsåtgärder: Andel verksamhet utanför handelslagret som är förenlig med taxonomin (BTAR)</t>
  </si>
  <si>
    <t>Andra åtgärder för att begränsa klimatförändringar som inte ingår i förordning (EU) 2020/852</t>
  </si>
  <si>
    <t>EU CMS1</t>
  </si>
  <si>
    <t>Jämförelse mellan modellerade och standardiserade riskvägda exponeringsbelopp på risknivå</t>
  </si>
  <si>
    <t>Interna modeller tillämpas ej</t>
  </si>
  <si>
    <t>EU CMS2</t>
  </si>
  <si>
    <t>Jämförelse mellan modellerade och standardiserade riskvägda exponeringsbelopp för kreditrisk på tillgångsklassnivå</t>
  </si>
  <si>
    <t>EU CRA</t>
  </si>
  <si>
    <t>Allmänna kvalitativa uppgifter om kreditrisk</t>
  </si>
  <si>
    <t>Kreditrisk</t>
  </si>
  <si>
    <t>CRR, artikel 442 c</t>
  </si>
  <si>
    <t>CRR, artikel 442 d</t>
  </si>
  <si>
    <t>CRR, artikel 450.1 a-d, j</t>
  </si>
  <si>
    <t>CRR, artikel 450.1 h</t>
  </si>
  <si>
    <t>Arikel 435.1 f uppfylls genom tabell EU OVA</t>
  </si>
  <si>
    <t xml:space="preserve">Mall EU CR1: Presterande och nödlidande exponeringar samt relaterade avsättningar </t>
  </si>
  <si>
    <t>f</t>
  </si>
  <si>
    <t>g</t>
  </si>
  <si>
    <t>h</t>
  </si>
  <si>
    <t>i</t>
  </si>
  <si>
    <t>j</t>
  </si>
  <si>
    <t>k</t>
  </si>
  <si>
    <t>l</t>
  </si>
  <si>
    <t>m</t>
  </si>
  <si>
    <t>n</t>
  </si>
  <si>
    <t>o</t>
  </si>
  <si>
    <t>Redovisat bruttovärde/nominellt belopp</t>
  </si>
  <si>
    <t>Ackumulerad nedskrivning, ackumulerade negativa förändringar i verkligt värde på grund av kreditrisk och avsättningar</t>
  </si>
  <si>
    <t>Presterande exponeringar</t>
  </si>
  <si>
    <t>Nödlidande exponeringar</t>
  </si>
  <si>
    <t>Presterande exponeringar – ackumulerade nedskrivningar och avsättningar</t>
  </si>
  <si>
    <t xml:space="preserve">Nödlidande exponeringar – ackumulerade nedskrivningar, ackumulerade negativa förändringar i verkligt värde på grund av kreditrisk och avsättningar </t>
  </si>
  <si>
    <t>För presterande exponeringar</t>
  </si>
  <si>
    <t>För nödlidande exponeringar</t>
  </si>
  <si>
    <t>Varav i 1:a stadiet</t>
  </si>
  <si>
    <t>Varav i 2:a stadiet</t>
  </si>
  <si>
    <t>Varav i 3:e stadiet</t>
  </si>
  <si>
    <t>Kassabehållning hos centralbanker och andra avistamedel</t>
  </si>
  <si>
    <t>Lån och förskott</t>
  </si>
  <si>
    <t>Centralbanker</t>
  </si>
  <si>
    <t>Offentlig sektor</t>
  </si>
  <si>
    <t>Kreditinstitut</t>
  </si>
  <si>
    <t>Övriga finansiella företag</t>
  </si>
  <si>
    <t>Icke-finansiella företag</t>
  </si>
  <si>
    <t>Hushåll</t>
  </si>
  <si>
    <t>Räntebärande värdepapper</t>
  </si>
  <si>
    <t>Exponeringar utanför balansräkningen</t>
  </si>
  <si>
    <t>Totalt</t>
  </si>
  <si>
    <r>
      <rPr>
        <i/>
        <sz val="11"/>
        <color theme="1"/>
        <rFont val="Calibri"/>
        <family val="2"/>
        <scheme val="minor"/>
      </rPr>
      <t>020</t>
    </r>
  </si>
  <si>
    <r>
      <rPr>
        <i/>
        <sz val="11"/>
        <color theme="1"/>
        <rFont val="Calibri"/>
        <family val="2"/>
        <scheme val="minor"/>
      </rPr>
      <t>030</t>
    </r>
  </si>
  <si>
    <r>
      <rPr>
        <i/>
        <sz val="11"/>
        <color theme="1"/>
        <rFont val="Calibri"/>
        <family val="2"/>
        <scheme val="minor"/>
      </rPr>
      <t>040</t>
    </r>
  </si>
  <si>
    <r>
      <rPr>
        <i/>
        <sz val="11"/>
        <color theme="1"/>
        <rFont val="Calibri"/>
        <family val="2"/>
        <scheme val="minor"/>
      </rPr>
      <t>050</t>
    </r>
  </si>
  <si>
    <r>
      <rPr>
        <i/>
        <sz val="11"/>
        <color theme="1"/>
        <rFont val="Calibri"/>
        <family val="2"/>
        <scheme val="minor"/>
      </rPr>
      <t>060</t>
    </r>
  </si>
  <si>
    <r>
      <rPr>
        <i/>
        <sz val="11"/>
        <color theme="1"/>
        <rFont val="Calibri"/>
        <family val="2"/>
        <scheme val="minor"/>
      </rPr>
      <t>070</t>
    </r>
  </si>
  <si>
    <r>
      <rPr>
        <i/>
        <sz val="11"/>
        <color theme="1"/>
        <rFont val="Calibri"/>
        <family val="2"/>
        <scheme val="minor"/>
      </rPr>
      <t>080</t>
    </r>
  </si>
  <si>
    <r>
      <rPr>
        <i/>
        <sz val="11"/>
        <color theme="1"/>
        <rFont val="Calibri"/>
        <family val="2"/>
        <scheme val="minor"/>
      </rPr>
      <t>100</t>
    </r>
  </si>
  <si>
    <r>
      <rPr>
        <i/>
        <sz val="11"/>
        <color theme="1"/>
        <rFont val="Calibri"/>
        <family val="2"/>
        <scheme val="minor"/>
      </rPr>
      <t>110</t>
    </r>
  </si>
  <si>
    <r>
      <rPr>
        <i/>
        <sz val="11"/>
        <color theme="1"/>
        <rFont val="Calibri"/>
        <family val="2"/>
        <scheme val="minor"/>
      </rPr>
      <t>120</t>
    </r>
  </si>
  <si>
    <r>
      <rPr>
        <i/>
        <sz val="11"/>
        <color theme="1"/>
        <rFont val="Calibri"/>
        <family val="2"/>
        <scheme val="minor"/>
      </rPr>
      <t>130</t>
    </r>
  </si>
  <si>
    <r>
      <rPr>
        <i/>
        <sz val="11"/>
        <color theme="1"/>
        <rFont val="Calibri"/>
        <family val="2"/>
        <scheme val="minor"/>
      </rPr>
      <t>140</t>
    </r>
  </si>
  <si>
    <r>
      <rPr>
        <i/>
        <sz val="11"/>
        <color theme="1"/>
        <rFont val="Calibri"/>
        <family val="2"/>
        <scheme val="minor"/>
      </rPr>
      <t>160</t>
    </r>
  </si>
  <si>
    <r>
      <rPr>
        <i/>
        <sz val="11"/>
        <color theme="1"/>
        <rFont val="Calibri"/>
        <family val="2"/>
        <scheme val="minor"/>
      </rPr>
      <t>170</t>
    </r>
  </si>
  <si>
    <r>
      <rPr>
        <i/>
        <sz val="11"/>
        <color theme="1"/>
        <rFont val="Calibri"/>
        <family val="2"/>
        <scheme val="minor"/>
      </rPr>
      <t>180</t>
    </r>
  </si>
  <si>
    <r>
      <rPr>
        <i/>
        <sz val="11"/>
        <color theme="1"/>
        <rFont val="Calibri"/>
        <family val="2"/>
        <scheme val="minor"/>
      </rPr>
      <t>190</t>
    </r>
  </si>
  <si>
    <r>
      <rPr>
        <i/>
        <sz val="11"/>
        <color theme="1"/>
        <rFont val="Calibri"/>
        <family val="2"/>
        <scheme val="minor"/>
      </rPr>
      <t>200</t>
    </r>
  </si>
  <si>
    <r>
      <rPr>
        <i/>
        <sz val="11"/>
        <color theme="1"/>
        <rFont val="Calibri"/>
        <family val="2"/>
        <scheme val="minor"/>
      </rPr>
      <t>210</t>
    </r>
  </si>
  <si>
    <t xml:space="preserve">   Varav små och medelstora företag</t>
  </si>
  <si>
    <t>Ackumulerade partiella</t>
  </si>
  <si>
    <t>bortskrivningar</t>
  </si>
  <si>
    <t>Mottagna säkerheter och 
finansiella garantier</t>
  </si>
  <si>
    <t>Mall EU CQ1: Kreditkvalitet hos exponeringar med anstånd</t>
  </si>
  <si>
    <t>Redovisat bruttovärde/nominellt belopp för exponeringar med anståndsåtgärder</t>
  </si>
  <si>
    <t>Erhållna säkerheter och finansiella garantier för exponeringar med anstånd</t>
  </si>
  <si>
    <t>Presterande med anstånd</t>
  </si>
  <si>
    <t>Nödlidande med anstånd</t>
  </si>
  <si>
    <t>För presterande exponeringar med anstånd</t>
  </si>
  <si>
    <t>För nödlidande exponeringar med anstånd</t>
  </si>
  <si>
    <t>Varav fallerade</t>
  </si>
  <si>
    <t>Varav nedskrivna</t>
  </si>
  <si>
    <t>005</t>
  </si>
  <si>
    <t>010</t>
  </si>
  <si>
    <t>020</t>
  </si>
  <si>
    <t>030</t>
  </si>
  <si>
    <t>040</t>
  </si>
  <si>
    <t>050</t>
  </si>
  <si>
    <t>060</t>
  </si>
  <si>
    <t>070</t>
  </si>
  <si>
    <t>080</t>
  </si>
  <si>
    <t>090</t>
  </si>
  <si>
    <t>Beviljade låneåtaganden</t>
  </si>
  <si>
    <t>Mall EU CQ3: Kreditkvalitet hos presterande och nödlidande exponeringar per förfallodag</t>
  </si>
  <si>
    <t>Ej förfallna eller förfallna ≤ 30 dagar</t>
  </si>
  <si>
    <t>Förfallna &gt; 30 dagar ≤ 90 dagar</t>
  </si>
  <si>
    <t>Förmodas inte bli betalda av de som inte är förfallna eller som är förfallna ≤ 90 dagar</t>
  </si>
  <si>
    <t xml:space="preserve">      Varav små och medelstora företag</t>
  </si>
  <si>
    <t>100</t>
  </si>
  <si>
    <t>110</t>
  </si>
  <si>
    <t>120</t>
  </si>
  <si>
    <t>130</t>
  </si>
  <si>
    <t>140</t>
  </si>
  <si>
    <t>150</t>
  </si>
  <si>
    <t>160</t>
  </si>
  <si>
    <t>170</t>
  </si>
  <si>
    <t>180</t>
  </si>
  <si>
    <t>190</t>
  </si>
  <si>
    <t>200</t>
  </si>
  <si>
    <t>210</t>
  </si>
  <si>
    <t>220</t>
  </si>
  <si>
    <t>Förfallna
&gt; 90 dagar 
≤ 180 dagar</t>
  </si>
  <si>
    <t>Förfallna
&gt; 180 dagar 
≤ 1 år</t>
  </si>
  <si>
    <t>Förfallna
&gt; 5 år ≤ 7 år</t>
  </si>
  <si>
    <t>Förfallna
&gt; 7 år</t>
  </si>
  <si>
    <t>Förfallna
&gt; 2 år ≤ 5 år</t>
  </si>
  <si>
    <t>Förfallna
&gt; 1 år ≤ 2 år</t>
  </si>
  <si>
    <t xml:space="preserve">Säkerheter som har erhållits genom övertagande av kontroll </t>
  </si>
  <si>
    <t>Värde vid första redovisningstillfället</t>
  </si>
  <si>
    <t>Ackumulerade negativa förändringar</t>
  </si>
  <si>
    <t>Materiella anläggningstillgångar</t>
  </si>
  <si>
    <t>Annat än materiella anläggningstillgångar</t>
  </si>
  <si>
    <t>Bostadsfastigheter</t>
  </si>
  <si>
    <t>Kommersiella fastigheter</t>
  </si>
  <si>
    <t>Lös egendom (fordon, fartyg etc.)</t>
  </si>
  <si>
    <t>Aktier och skuldinstrument</t>
  </si>
  <si>
    <t>Övriga säkerheter</t>
  </si>
  <si>
    <t xml:space="preserve">Mall EU CQ7: Säkerheter som har erhållits genom övertagande av kontroll och verkställighetsförfaranden </t>
  </si>
  <si>
    <t>Skillnader mellan konsolideringen enligt redovisningsregler och konsolideringen enligt tillsynskrav samt avstämning mellan kategorier i finansiella rapporter och riskkategorier enligt tillsynskrav</t>
  </si>
  <si>
    <t xml:space="preserve">EU LI1 </t>
  </si>
  <si>
    <t>Förluster till följd av operativa risker</t>
  </si>
  <si>
    <t>Marknadsrisk som behandlas enligt den alternativa schablonmetoden</t>
  </si>
  <si>
    <t>Kvalitativa upplysningskrav för institut med användning av den alternativa internmodellmetoden</t>
  </si>
  <si>
    <t>Marknadsrisk som behandlas enligt den förenklade schablonmetoden</t>
  </si>
  <si>
    <t>EU MR2</t>
  </si>
  <si>
    <t>Marknadsrisk som behandlas enligt den alternativa internmodellmetoden</t>
  </si>
  <si>
    <t>Verksamhetsindikatorn och dess komponenter och delkomponenter</t>
  </si>
  <si>
    <t>EU OR2</t>
  </si>
  <si>
    <t>Kapitalbaskrav för operativ risk och riskexponeringsbelopp</t>
  </si>
  <si>
    <t>EU OR3</t>
  </si>
  <si>
    <t>Kryptotillgångsexponeringar</t>
  </si>
  <si>
    <t>EU CAE1</t>
  </si>
  <si>
    <t>Kvalitativa upplysningskrav för kreditvärdighetsjusteringsrisker</t>
  </si>
  <si>
    <t xml:space="preserve">EU CVAA </t>
  </si>
  <si>
    <t>Kreditvärdighetsjustering som behandlas enligt den reducerade grundläggande metoden</t>
  </si>
  <si>
    <t xml:space="preserve">EU CVA1 </t>
  </si>
  <si>
    <t>Kvalitativa upplysningskrav med anknytning till kreditvärdighetsjusteringsrisker för institut som använder schablonmetoden</t>
  </si>
  <si>
    <t>EU CVAB</t>
  </si>
  <si>
    <t>Kreditvärdighetsjusteringsrisk som behandlas enligt den fullständiga grundläggande metoden</t>
  </si>
  <si>
    <t>Kreditvärdighetsjusteringsrisker som behandlas enligt schablonmetoden</t>
  </si>
  <si>
    <t>EU CVA3</t>
  </si>
  <si>
    <t xml:space="preserve">Flödesanalyser av riskvägda exponeringsbelopp mot kreditvärdighetsjusteringsrisker som behandlas enligt schablonmetoden. </t>
  </si>
  <si>
    <t>EU CVA4</t>
  </si>
  <si>
    <t>Kvalitativa upplysningskrav med anknytning till schablonmetoden</t>
  </si>
  <si>
    <t>EU CVA2</t>
  </si>
  <si>
    <r>
      <t xml:space="preserve">Borgo är av Finansinspektionen klassificerad som ett litet och icke-komplext institut och tillämpar därmed de upplysningskrav som berör dessa. </t>
    </r>
    <r>
      <rPr>
        <sz val="11"/>
        <rFont val="Calibri"/>
        <family val="2"/>
        <scheme val="minor"/>
      </rPr>
      <t xml:space="preserve">Borgo har tillstånd från Finansinspektionen att driva finansieringsrörelse enligt lagen (2004:297) om bank- och finansieringsrörelse och är därmed ett kreditinstitut som tillämpar kapitaltäckningsförordningen 575/2013/EU. </t>
    </r>
  </si>
  <si>
    <t xml:space="preserve">Informationen i detta dokument avser Borgo AB (publ) per 2025-12-31. Borgos största ägare är Ikano Bank AB (publ) (22,9 %), ICA Banken AB (19,7 %) samt Söderberg &amp; Partners Holding AB (12,0 %). Ingen av resterande ägare innehar mer än 10 %. Ingen konsoliderad situation enligt Europaparlamentets och rådets förordning 575/2013/EU föreligger. </t>
  </si>
  <si>
    <t>EU LR1</t>
  </si>
  <si>
    <t>EU LR2</t>
  </si>
  <si>
    <t>EU LR3</t>
  </si>
  <si>
    <r>
      <rPr>
        <i/>
        <sz val="11"/>
        <rFont val="Calibri"/>
        <family val="2"/>
        <scheme val="minor"/>
      </rPr>
      <t>Strategier och processer för att hantera riskerna i varje enskild riskkategori:</t>
    </r>
    <r>
      <rPr>
        <sz val="11"/>
        <rFont val="Calibri"/>
        <family val="2"/>
        <scheme val="minor"/>
      </rPr>
      <t xml:space="preserve">
Risk är ett naturligt inslag i en banks affärsverksamhet och definieras inom bolaget som möjligheten till negativ avvikelse från ett förväntat utfall. Borgos riskbenägenhet är låg och uppbyggandet av Borgos kreditverksamhet sker under ett kontrollerat och medvetet risktagande. De risker som Borgo är eller kan bli exponerad mot hanteras i enlighet med av styrelsen fastställt ramverk med riskaptiter och riskstrategier. 
Verksamheten i Borgo ska kännetecknas av god intern kontroll och en effektiv och ändamålsenlig riskhantering. Borgos riskhanteringsramverk innehåller de strategier, processer, rutiner, limiter, kontroller och rapporteringsrutiner som behövs för att säkerställa att bolaget löpande kan identifiera, mäta, styra, internt rapportera och ha kontroll över de risker som det är eller kan förväntas komma att bli exponerat för. Riskhanteringsramverket ska vara ändamålsenligt och väl integrerat i Borgos organisations- och beslutsstruktur. 
De väsentliga risker som Borgo primärt är exponerad för är kreditrisk, likviditetsrisk, marknadsrisk, operativ risk, affärsrisk och klimatrisk.</t>
    </r>
  </si>
  <si>
    <r>
      <rPr>
        <b/>
        <i/>
        <sz val="11"/>
        <rFont val="Calibri"/>
        <family val="2"/>
        <scheme val="minor"/>
      </rPr>
      <t>Kreditrisk i utlåningsverksamheten</t>
    </r>
    <r>
      <rPr>
        <sz val="11"/>
        <rFont val="Calibri"/>
        <family val="2"/>
        <scheme val="minor"/>
      </rPr>
      <t xml:space="preserve">
Borgos kreditverksamhet är den huvudsakliga orsaken till att det uppstår kreditrisk. Kreditrisken i utlåningsportföljen är en så kallad önskvärd risk som ligger till grund för bolagets intjäning. Borgo har en låg riskaptit för kreditrisk i sin utlåningsverksamhet och utlåningsportföljen ska vara väl diversifierad. Utlåningsportföljen kommer endast bestå av krediter till svenska privatpersoner med säkerhet i fast egendom, tomträtt eller bostadsrätt. Utlåningen sker enligt fastställt kreditregelverk med limiter som bidrar till att säkerställa att utlåningen sker till kunder med god kreditkvalitet och till begränsad belånings- och skuldsättningsgrad. 
Krediterna distribueras via Borgos kreditförmedlare men kreditprövningen och alla kreditbeslut sker internt hos Borgo. Kreditprövningen syftar till att bedöma låntagarens kreditrisk samt nuvarande och framtida återbetalningsförmåga. Kreditprövningen syftar också till att följa och styra Borgos riskprofil över tid, uppnå en bred förankring och riskmedvetenhet i hela organisationen samt tjäna som affärsstöd. En detaljerad kreditprövning görs där kreditupplysning och värdering av säkerhet ingår. 
Efter genomförd kreditprövning fattas ett kreditbeslut i enlighet med beslutade mandat vilka omprövas minst årligen.
För att bedöma kreditrisken i nya ansökningar läggs vid kreditbeviljningstillfället ansökan in i bolagets riskklassificeringssystem där låntagaren åsätts en riskklass för fallissemangsrisk (PD) respektive förlustrisk (LGD). Dessa riskklasser uppdateras därefter månadsvis för den löpande uppföljningen av kreditriskutvecklingen. PD bygger på statistisk analys och mäts som sannolikheten att en kund fallerar inom de kommande 12 månaderna. LGD definieras som den förväntade ekonomiska förlusten efter ett kreditavtal fallerat. LGD utgår från dessa två parametrar men gör därefter en framåtblickande beräkning av den potentiella förlusten för kreditavtalet, där bland annat framtida kassaflöden diskonteras och säkerhetsobjektets värdeutveckling antas dämpas eller falla. Ett liknande mått är ”loan to value” (LTV) som ser på kreditens storlek i förhållande till säkerhetens marknadsvärde. 
För att beräkna förväntade kreditförluster på utlåningsportföljen tillämpas Borgos modell för kreditreserveringar vilken är baserad på reglerna i IFRS 9. 
Utlåning till allmänheten uppgick per 2025-12-31 uppgick till 39 317 Mkr. Större andelen av krediterna var klassificerade till mycket låg risk med en total kreditförlustreserv om 12,0 Mkr. Stadie 2-krediter uppgick till 1 352 Mkr och stadie 3-krediter uppgick till 102 Mkr per årsskiftet. All utlåning sker inom Sverige och vid årsskiftet bestod utlåningsportföljen av 34 % krediter i Stockholm, 30 % krediter i Skåne, 12 % krediter i Västra Götaland och resterande del jämnt fördelat inom Sverige. 
För att säkerställa att kreditverksamheten bedrivs inom ramen för den riskaptit styrelsen beslutat om följs kreditrisken upp löpande både på portföljnivå och för enskilda krediter samt per kreditförmedlare. </t>
    </r>
  </si>
  <si>
    <r>
      <rPr>
        <b/>
        <i/>
        <sz val="11"/>
        <rFont val="Calibri"/>
        <family val="2"/>
        <scheme val="minor"/>
      </rPr>
      <t>Kreditrisk i treasuryverksamheten</t>
    </r>
    <r>
      <rPr>
        <sz val="11"/>
        <rFont val="Calibri"/>
        <family val="2"/>
        <scheme val="minor"/>
      </rPr>
      <t xml:space="preserve">
Kreditrisk uppstår även i Borgos treasuryverksamhet genom placeringar av likviditet på bankkonton och i värdepapper. Borgo har en låg riskaptit för kreditrisk i treasuryverksamheten vilket säkerställs genom styrelsens placeringsriktlinjer för likviditetsreserven där endast värdepapper med hög rating tillåts. Borgo mitigerar ränterisk med finansiella derivat och således uppstår även motpartsrisk i derivat. Motpartsrisken avseende derivattransaktioner begränsas genom tillämpning av legala avtal för alla motparter till finansiella derivat. 
Borgos likviditetsreserven består över årsskiftet av placeringar i likvida medel, säkerställda obligationer samt kommunobligationer. Innehaven i likviditetsreserven har hög rating och är väldiversifierad i enlighet med styrelsens fastställda placeringsriktlinjer för likviditetsreserven. För att beräkna förväntade kreditförluster på treasuryportföljen tillämpas Borgos modell för kreditreserveringar vilken är baserad på reglerna i IFRS 9. Förväntade kreditförluster relaterade till likviditetsreserven uppgick per 2025-12-31 till 0,4 Mkr. </t>
    </r>
  </si>
  <si>
    <r>
      <rPr>
        <b/>
        <sz val="11"/>
        <rFont val="Calibri"/>
        <family val="2"/>
        <scheme val="minor"/>
      </rPr>
      <t xml:space="preserve">Marknadsrisk </t>
    </r>
    <r>
      <rPr>
        <sz val="11"/>
        <rFont val="Calibri"/>
        <family val="2"/>
        <scheme val="minor"/>
      </rPr>
      <t xml:space="preserve">
Marknadsrisk avser risken för förluster som direkt eller indirekt orsakas av ändringar, i nivå eller volatilitet, i marknadspriser inklusive förluster orsakade av brister i matchningen mellan tillgångar och skulder. Borgo är exponerat för marknadsrisk i form av ränterisk och kreditspreadrisk. Borgo har en låg riskaptit för marknadsrisk och risken begränsas genom att Borgo inte har något handelslager och alla exponeringar är i svenska kronor. Ränterisk uppstår bland annat då tillgångar och skulder inte har matchande räntebindningstider. Ränterisken bevakas på daglig basis och minimeras genom bevakning och hantering genom att matcha räntebindningstider och löptider mellan tillgångar och skulder samt genom att låsa in räntemarginalen via räntederivat. Kreditspreadrisk uppstår i likviditetsreserven till följd av ändringar av spreadar i marknadsräntor. Kreditspreadrisken mäts och följs löpande för att monitorera likviditetsreservens värde och risken kan minskas genom att justera fördelningen mellan riskfria placeringar och placeringar som ger upphov till kreditspreadrisk. </t>
    </r>
  </si>
  <si>
    <t xml:space="preserve">Borgos samlade kapitalbehov består av kapitalkrav för risker inom Pelare 1 och Pelare 2 samt det kombinerade buffertkravet. Internt bedömt kapitalbehov består av kapitalkrav för risker i Pelare 1 och Pelare 2. </t>
  </si>
  <si>
    <r>
      <t>Pelare 2-kravet per 2025-12-31 uppgick till totalt 421,7</t>
    </r>
    <r>
      <rPr>
        <sz val="11"/>
        <rFont val="Calibri"/>
        <family val="2"/>
        <scheme val="minor"/>
      </rPr>
      <t xml:space="preserve"> Mkr och består av</t>
    </r>
    <r>
      <rPr>
        <sz val="11"/>
        <color theme="1"/>
        <rFont val="Calibri"/>
        <family val="2"/>
        <scheme val="minor"/>
      </rPr>
      <t xml:space="preserve"> marknadsrisk och kreditrelaterad koncentrationsrisk. Kapitalbehovet för marknadsrisk består av ränterisk i bankboken och kreditspreadrisk. Den kreditrelaterade koncentrationsrisken är beräknad utifrån Finansinspektionens mall och hänvisningar.
</t>
    </r>
  </si>
  <si>
    <t xml:space="preserve">Finansinspektionen har inte beslutat om någon pelare 2-vägledning till Borgo AB (publ) ännu.  </t>
  </si>
  <si>
    <t>Mkr</t>
  </si>
  <si>
    <r>
      <rPr>
        <b/>
        <sz val="11"/>
        <color theme="1"/>
        <rFont val="Calibri"/>
        <family val="2"/>
        <scheme val="minor"/>
      </rPr>
      <t>005</t>
    </r>
  </si>
  <si>
    <r>
      <rPr>
        <b/>
        <sz val="11"/>
        <color theme="1"/>
        <rFont val="Calibri"/>
        <family val="2"/>
        <scheme val="minor"/>
      </rPr>
      <t>010</t>
    </r>
  </si>
  <si>
    <r>
      <rPr>
        <b/>
        <sz val="11"/>
        <color theme="1"/>
        <rFont val="Calibri"/>
        <family val="2"/>
        <scheme val="minor"/>
      </rPr>
      <t>090</t>
    </r>
  </si>
  <si>
    <r>
      <rPr>
        <b/>
        <sz val="11"/>
        <color theme="1"/>
        <rFont val="Calibri"/>
        <family val="2"/>
        <scheme val="minor"/>
      </rPr>
      <t>150</t>
    </r>
  </si>
  <si>
    <r>
      <rPr>
        <b/>
        <sz val="11"/>
        <color theme="1"/>
        <rFont val="Calibri"/>
        <family val="2"/>
        <scheme val="minor"/>
      </rPr>
      <t>220</t>
    </r>
  </si>
  <si>
    <t>Varav erhållna säkerheter för nödlidande exponeringar med anståndsåtgärder</t>
  </si>
  <si>
    <t>EBA's no-action letter, litet och icke-komplext institut</t>
  </si>
  <si>
    <t xml:space="preserve">Informationen har inte begärts </t>
  </si>
  <si>
    <r>
      <rPr>
        <i/>
        <sz val="11"/>
        <rFont val="Calibri"/>
        <family val="2"/>
        <scheme val="minor"/>
      </rPr>
      <t xml:space="preserve">Offentliggörande av en kortfattad riskförklaring som har godkänts av styrelsen: </t>
    </r>
    <r>
      <rPr>
        <sz val="11"/>
        <rFont val="Calibri"/>
        <family val="2"/>
        <scheme val="minor"/>
      </rPr>
      <t xml:space="preserve">
Borgo är exponerad mot risker som ett naturligt inslag i sin affärsverksamhet. Borgo eftersträvar att ha en låg riskprofil med en sund riskkultur, en hög riskmedvetenhet och tydliga riskägarskap. Samtliga väsentliga risker som Borgo är exponerad mot övervakas och hanteras genom bolagets riskhanteringsramverk med av styrelsen fastställda riskaptiter och riskstrategier. 
Borgo har identifierat kreditrisk, likviditetsrisk, marknadsrisk, operativ risk, affärsrisk och klimatrisk som väsentliga risker i verksamheten. De väsentliga riskerna påverkas bland annat av omvärldsfaktorer såsom det makroekonomiska läget i Sverige, vilket exempelvis har en påverkan på den framtida intjäningsförmågan och kreditkvaliteten i bolåneportföljen. Operativa risker uppstår som en naturlig del i verksamheten i samband med att affärsstrategin realiseras. Borgo lägger stor vikt vid hantering av operativa risker för att kunna minimera risken för förluster i största möjliga utsträckning. 
Per 2025-12-31 består Borgos totala riskvägda exponeringsbelopp (REA) av kreditrisk (98,3 % av REA), operativ risk (1,5 % av REA) och kreditvärdighetsjustering CVA (0,2 % av REA).
Ovanstående korta beskrivning av Borgos övergripande riskprofil har godkänts av Borgos styrelse. </t>
    </r>
  </si>
  <si>
    <r>
      <rPr>
        <b/>
        <sz val="11"/>
        <rFont val="Calibri"/>
        <family val="2"/>
        <scheme val="minor"/>
      </rPr>
      <t>Klimatrisk</t>
    </r>
    <r>
      <rPr>
        <sz val="11"/>
        <rFont val="Calibri"/>
        <family val="2"/>
        <scheme val="minor"/>
      </rPr>
      <t xml:space="preserve">
Klimatrisk avser de risker klimatförändringens konsekvenser kan medföra på bolagets affärsverksamhet. Klimatrisker kan materialiseras genom antingen fysiska risker eller genom omställningsrisker. Den klimatrisk som Borgo är exponerad mot är främst hänförlig till utlåningsverksamheten. Borgo har en låg riskaptit för klimatrisk och begränsas genom aktiv bevakning och omvärldsanalys vilket innebär att bolaget snabbt kan upptäcka och hantera klimatrisker. Regelbundna scenarioanalyser ska genomföras för att estimera påverkan av klimatrisk på bolagets utlåningsverksamhet. Vidare finns det funktionella processer för kontinuitetshantering som beaktar hantering av uppkomsten av eventuella fysiska risker eller omställningsrisker. </t>
    </r>
  </si>
  <si>
    <r>
      <rPr>
        <b/>
        <sz val="11"/>
        <rFont val="Calibri"/>
        <family val="2"/>
        <scheme val="minor"/>
      </rPr>
      <t>Operativ risk</t>
    </r>
    <r>
      <rPr>
        <sz val="11"/>
        <rFont val="Calibri"/>
        <family val="2"/>
        <scheme val="minor"/>
      </rPr>
      <t xml:space="preserve">
Operativ risk avser risken för förluster till följd av icke ändamålsenliga eller felaktiga interna processer, mänskliga fel, felaktiga system och externa händelser. Operativ risk är en naturlig del i verksamheten som uppstår i samband med att affärsstrategin realiseras. Borgo har identifierat processrisk, personalrisk, IT- och informationssäkerhetsrisk, legal risk, compliancerisk, modellrisk och finansiell brottslighet som väsentliga operativa risker. Borgo har en låg riskaptit för operativ risk. 
Bolaget arbetar aktivt med att identifera och hantera operativa risker och en hög grad av riskmedvetenhet eftersträvas hos personalen. Identifiering och mitigering av operativa risker vid lansering av nya produkter eller införandet av nya processer görs genom bolagets process för nya och väsentliga förändringar. Borgo arbetar strukturerat med identifiering, registrering och värdering av operativa incidenter för att säkerställa att underliggande svagheter i till exempel processer hanteras. Operativa risker identifieras, uppskattas och mitigeras genom minst årligen genomförda självutvärderingar. För att reducera operativ risk är väsentliga processer tydligt dokumenterade och har tydliga ägarskap.
IT- och informationssäkerhetsrisker är en naturlig del av Borgos affärsverksamhet då kreditgivningen huvudsakligen sker digitalt. IT- och informationssäkerhetsrisker hanteras bland annat genom regelbundna säkerhetskontroller och tester som exempelvis penetrationstester, övervakning och sårbarhetsanalyser. 
Borgo har utlagd verksamhet inom bland annat kundtjänst, treasury, betalningar, redovisning, IT och rapportering. Avseende den utlagda verksamheten finns en utarbetad process där omfattande analyser ligger till grund inför att verksamhet läggs ut. Därefter utvärderas den utlagda verksamheten löpande och resultaten rapporteras regelbundet till ledning och styrelse.
Modellrisker uppstår genom att Borgo tillämpar modeller i sin verksamhet, exempelvis modeller för att beräkna kreditförluster samt för att utföra riskbedömningar och riskklassificering av kunder. Modellrisker mitigeras genom att tillse god intern kontroll genom krav på dokumentation, löpande utveckling, att modellernas prestanda testas av verksamheten och valideras av kontrollfunktionerna. 
Borgo arbetar aktivt för att vidta tillräckliga riskmitigerande åtgärder i syfte att minska risken för att bolaget eller dess kunder ska bli utsatta för finansiell brottslighet i form av bedrägerier eller utnyttjande för penningtvätt eller finansiering av terrorism. 
Bolaget eftersträvar att i så hög utsträckning som möjligt säkerställa verksamhetens operativa förmåga genom utarbetade kontinuitets- och krishanteringsrutiner för att säkerställa att dess verksamhet upprätthålls vid ett avbrott eller en större verksamhetsstörning.
Operativ risk mäts, följs upp och rapporteras baserat på bolagets fastställda riskaptiter, risklimiter och riskindikatorer.</t>
    </r>
  </si>
  <si>
    <t>Borgos ersättningsutskott består av två styrelseledamöter. I slutet av året var ersättningsutskottets ledamöter Julia Lannerheim (ordförande) och Anna Wanby. Utskottet har haft fem protokollförda möten under året.
Utskottet är ett beredande organ till Borgos styrelse med huvudsaklig uppgift att bereda styrelsens beslut i frågor om ersättningsprinciper, ersättningar och andra anställningsvillkor för VD, ledande befattningshavare och ansvariga för kontrollfunktioner samt att bereda styrelsens beslut avseende åtgärder för att följa upp och utvärdera tillämpningen av Borgos ersättningspolicy och gällande ersättningsstrukturer och ersättningsnivåer inom Borgo.</t>
  </si>
  <si>
    <t>För anställda som erhåller rörlig ersättning ska Borgos ersättningssystem vid var tid vara utformat så att en lämplig balans uppnås mellan fasta och rörliga delar av ersättningen. Den fasta ersättningen ska vara marknadsanpassad och utgår från den anställdes befattning och baseras på ansvar, kompetens och prestation. Bolaget ska tillämpa följande principer för att säkerställa att lönesättningen sker på rättvisa och icke-diskriminerande grunder:</t>
  </si>
  <si>
    <t>När resultat ligger till grund för beräkning av rörlig ersättning, ska bedömningen i huvudsak baseras på riskjusterade vinstmått. Såväl nuvarande som framtida risker ska beaktas. I bedömningen ska även tas hänsyn till de faktiska kostnaderna för det kapital och den likviditet som verksamheten kräver. Borgos resultatbedömning ska göras i ett flerårigt perspektiv för att säkerställa dels att bedömningen baseras på långsiktigt hållbara resultat, dels att Borgos underliggande konjunkturcykel och affärsrisker beaktas när den resultatbaserade ersättningen betalas ut.</t>
  </si>
  <si>
    <t>Borgo har inte rörlig ersättning till anställda inom kontrollfunktioner.</t>
  </si>
  <si>
    <t>Borgo tillämpar inte garanterad rörlig ersättning. För avgångsvederlag ska det säkerställas att ersättningen står i relation till den anställdes prestation under anställningstiden och beräknas så att den inte premierar osunt risktagande.</t>
  </si>
  <si>
    <t>Beträffande rörlig ersättning är Borgos bedömning att den primära risken med dess ersättningssystem är att det kan förekomma ersättningar av betydande belopp som, felaktigt konstruerade kan uppmuntra till ett olämpligt risktagande. Borgo hanterar detta genom att ersättningssystemet anvisar en lämplig balans mellan fast ochrRörlig ersättning, genom att uppställa kriterier för utbetalning som gör att de ersättningar som betalas ut inte kan äventyra Borgos långsiktiga resultat och ekonomiska intressen samt genom att den rörliga ersättningen kan utgå eller justeras i enlighet med de kriterier som Borgo har fastställt. Vidare för varje person som mottar rörlig ersättning står de fasta ersättningar som Borgo utbetalar för en tillräckligt stor del av den anställdes totala ersättning, vilket möjliggör att den rörliga ersättningen sätts till noll. Beträffande fast ersättning finns teoretiskt risker för att ersättningsnivåerna inom Borgo inte överensstämmer med de anställdas prestationer. Reducering av risker åstadkoms genom att beslut om ersättningar fattas på relevant organisatorisk nivå och inom beslutade ramar och med tillämpning av Borgos ersättningsprinciper.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</si>
</sst>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font>
      <sz val="11"/>
      <color theme="1"/>
      <name val="Calibri"/>
      <family val="2"/>
      <scheme val="minor"/>
    </font>
    <font>
      <sz val="10"/>
      <name val="Arial"/>
      <family val="2"/>
    </font>
    <font>
      <b/>
      <sz val="12"/>
      <name val="Arial"/>
      <family val="2"/>
    </font>
    <font>
      <b/>
      <sz val="10"/>
      <name val="Arial"/>
      <family val="2"/>
    </font>
    <font>
      <b/>
      <sz val="20"/>
      <name val="Arial"/>
      <family val="2"/>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i/>
      <sz val="11"/>
      <name val="Calibri"/>
      <family val="2"/>
      <scheme val="minor"/>
    </font>
    <font>
      <sz val="11"/>
      <color rgb="FF00B050"/>
      <name val="Calibri"/>
      <family val="2"/>
      <scheme val="minor"/>
    </font>
    <font>
      <sz val="12"/>
      <color rgb="FF00B050"/>
      <name val="Arial"/>
      <family val="2"/>
    </font>
    <font>
      <sz val="12"/>
      <color theme="3"/>
      <name val="Arial"/>
      <family val="2"/>
    </font>
    <font>
      <b/>
      <sz val="12"/>
      <color rgb="FFFFFFFF"/>
      <name val="Freight"/>
    </font>
    <font>
      <sz val="10"/>
      <color theme="3"/>
      <name val="Calibri"/>
      <family val="2"/>
      <scheme val="minor"/>
    </font>
    <font>
      <b/>
      <sz val="20"/>
      <color theme="3"/>
      <name val="Calibri"/>
      <family val="2"/>
      <scheme val="minor"/>
    </font>
    <font>
      <sz val="12"/>
      <color theme="3"/>
      <name val="Calibri"/>
      <family val="2"/>
      <scheme val="minor"/>
    </font>
    <font>
      <b/>
      <sz val="12"/>
      <color theme="3"/>
      <name val="Calibri"/>
      <family val="2"/>
      <scheme val="minor"/>
    </font>
    <font>
      <b/>
      <sz val="12"/>
      <color rgb="FFFFFFFF"/>
      <name val="Calibri"/>
      <family val="2"/>
      <scheme val="minor"/>
    </font>
    <font>
      <sz val="11"/>
      <color theme="3"/>
      <name val="Arial"/>
      <family val="2"/>
    </font>
    <font>
      <sz val="11"/>
      <color theme="3"/>
      <name val="Calibri"/>
      <family val="2"/>
      <scheme val="minor"/>
    </font>
    <font>
      <b/>
      <sz val="18"/>
      <color theme="3"/>
      <name val="Calibri"/>
      <family val="2"/>
      <scheme val="minor"/>
    </font>
    <font>
      <i/>
      <sz val="9"/>
      <color theme="1"/>
      <name val="Calibri"/>
      <family val="2"/>
      <scheme val="minor"/>
    </font>
    <font>
      <sz val="11"/>
      <color theme="1"/>
      <name val="Freight"/>
    </font>
    <font>
      <sz val="8"/>
      <name val="Calibri"/>
      <family val="2"/>
      <scheme val="minor"/>
    </font>
    <font>
      <sz val="9"/>
      <name val="Calibri"/>
      <family val="2"/>
      <scheme val="minor"/>
    </font>
    <font>
      <b/>
      <sz val="12"/>
      <color theme="0"/>
      <name val="Calibri"/>
      <family val="2"/>
      <scheme val="minor"/>
    </font>
    <font>
      <i/>
      <sz val="11"/>
      <name val="Calibri"/>
      <family val="2"/>
      <scheme val="minor"/>
    </font>
    <font>
      <b/>
      <sz val="11"/>
      <color theme="1"/>
      <name val="Calibri"/>
      <family val="2"/>
      <scheme val="minor"/>
    </font>
    <font>
      <sz val="11"/>
      <color rgb="FF000000"/>
      <name val="Calibri"/>
      <family val="2"/>
    </font>
    <font>
      <sz val="12"/>
      <name val="Calibri"/>
      <family val="2"/>
      <scheme val="minor"/>
    </font>
    <font>
      <b/>
      <sz val="12"/>
      <color rgb="FFFF0000"/>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i/>
      <sz val="11"/>
      <color rgb="FF000000"/>
      <name val="Calibri"/>
      <family val="2"/>
      <scheme val="minor"/>
    </font>
    <font>
      <b/>
      <i/>
      <sz val="11"/>
      <color rgb="FF000000"/>
      <name val="Calibri"/>
      <family val="2"/>
      <scheme val="minor"/>
    </font>
    <font>
      <b/>
      <sz val="12"/>
      <name val="Calibri"/>
      <family val="2"/>
      <scheme val="minor"/>
    </font>
    <font>
      <b/>
      <sz val="11"/>
      <color theme="0"/>
      <name val="Calibri"/>
      <family val="2"/>
      <scheme val="minor"/>
    </font>
    <font>
      <b/>
      <sz val="11"/>
      <color rgb="FF000000"/>
      <name val="Calibri"/>
      <family val="2"/>
      <scheme val="minor"/>
    </font>
    <fon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005472"/>
        <bgColor indexed="64"/>
      </patternFill>
    </fill>
    <fill>
      <patternFill patternType="solid">
        <fgColor rgb="FFFFFFFF"/>
        <bgColor indexed="64"/>
      </patternFill>
    </fill>
    <fill>
      <patternFill patternType="solid">
        <fgColor rgb="FF59595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1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9" fillId="0" borderId="0" applyNumberFormat="0" applyFill="0" applyBorder="0" applyAlignment="0" applyProtection="0"/>
    <xf numFmtId="0" fontId="12" fillId="0" borderId="0"/>
    <xf numFmtId="9" fontId="8" fillId="0" borderId="0" applyFont="0" applyFill="0" applyBorder="0" applyAlignment="0" applyProtection="0"/>
    <xf numFmtId="0" fontId="1" fillId="0" borderId="0"/>
    <xf numFmtId="0" fontId="10" fillId="0" borderId="0"/>
    <xf numFmtId="0" fontId="1" fillId="0" borderId="0"/>
    <xf numFmtId="0" fontId="1" fillId="0" borderId="0"/>
  </cellStyleXfs>
  <cellXfs count="268">
    <xf numFmtId="0" fontId="0" fillId="0" borderId="0" xfId="0"/>
    <xf numFmtId="0" fontId="5" fillId="0" borderId="0" xfId="0" applyFont="1"/>
    <xf numFmtId="0" fontId="6" fillId="0" borderId="0" xfId="0" applyFont="1"/>
    <xf numFmtId="0" fontId="11" fillId="0" borderId="0" xfId="0" applyFont="1"/>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0" fillId="0" borderId="0" xfId="9" applyFont="1" applyAlignment="1">
      <alignment vertical="center"/>
    </xf>
    <xf numFmtId="0" fontId="23" fillId="6" borderId="11" xfId="0" applyFont="1" applyFill="1" applyBorder="1" applyAlignment="1">
      <alignment horizontal="left" vertical="center" wrapText="1"/>
    </xf>
    <xf numFmtId="0" fontId="16" fillId="5" borderId="0" xfId="0" applyFont="1" applyFill="1"/>
    <xf numFmtId="0" fontId="7" fillId="0" borderId="1" xfId="0" applyFont="1" applyBorder="1" applyAlignment="1">
      <alignment vertical="center" wrapText="1"/>
    </xf>
    <xf numFmtId="0" fontId="11" fillId="0" borderId="0" xfId="0" applyFont="1" applyAlignment="1">
      <alignment horizontal="right"/>
    </xf>
    <xf numFmtId="0" fontId="0" fillId="0" borderId="0" xfId="0" applyAlignment="1">
      <alignment horizontal="right"/>
    </xf>
    <xf numFmtId="0" fontId="26" fillId="0" borderId="0" xfId="9" applyFont="1" applyAlignment="1">
      <alignment vertical="center"/>
    </xf>
    <xf numFmtId="0" fontId="24" fillId="5" borderId="0" xfId="0" applyFont="1" applyFill="1" applyAlignment="1">
      <alignment horizontal="left" vertical="top"/>
    </xf>
    <xf numFmtId="0" fontId="20" fillId="5" borderId="0" xfId="9" applyFont="1" applyFill="1" applyAlignment="1">
      <alignment vertical="center"/>
    </xf>
    <xf numFmtId="0" fontId="26" fillId="5" borderId="0" xfId="9" applyFont="1" applyFill="1" applyAlignment="1">
      <alignment vertical="center"/>
    </xf>
    <xf numFmtId="0" fontId="17" fillId="5" borderId="0" xfId="0" applyFont="1" applyFill="1" applyAlignment="1">
      <alignment horizontal="left" vertical="top"/>
    </xf>
    <xf numFmtId="0" fontId="27" fillId="0" borderId="0" xfId="0" applyFont="1"/>
    <xf numFmtId="0" fontId="25" fillId="5" borderId="0" xfId="0" applyFont="1" applyFill="1" applyAlignment="1">
      <alignment horizontal="left" vertical="top"/>
    </xf>
    <xf numFmtId="0" fontId="5" fillId="5" borderId="8" xfId="0" applyFont="1" applyFill="1" applyBorder="1" applyAlignment="1">
      <alignment horizontal="left" vertical="top" wrapText="1"/>
    </xf>
    <xf numFmtId="0" fontId="5" fillId="5" borderId="8" xfId="0" applyFont="1" applyFill="1" applyBorder="1" applyAlignment="1">
      <alignment horizontal="center" vertical="top" wrapText="1"/>
    </xf>
    <xf numFmtId="0" fontId="5" fillId="5" borderId="5"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5" fillId="5" borderId="15" xfId="0" applyFont="1" applyFill="1" applyBorder="1" applyAlignment="1">
      <alignment horizontal="left" vertical="top" wrapText="1"/>
    </xf>
    <xf numFmtId="0" fontId="5" fillId="5" borderId="6" xfId="0" applyFont="1" applyFill="1" applyBorder="1" applyAlignment="1">
      <alignment horizontal="left" vertical="top" wrapText="1"/>
    </xf>
    <xf numFmtId="0" fontId="23" fillId="6" borderId="12"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4"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3" fillId="6" borderId="10" xfId="0" applyFont="1" applyFill="1" applyBorder="1" applyAlignment="1">
      <alignment horizontal="left" vertical="center" wrapText="1"/>
    </xf>
    <xf numFmtId="0" fontId="23" fillId="6" borderId="9" xfId="0" applyFont="1" applyFill="1" applyBorder="1" applyAlignment="1">
      <alignment horizontal="left" vertical="center" wrapText="1"/>
    </xf>
    <xf numFmtId="0" fontId="18" fillId="6" borderId="1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23" fillId="6" borderId="12" xfId="0" applyFont="1" applyFill="1" applyBorder="1" applyAlignment="1">
      <alignment horizontal="left" vertical="center" wrapText="1"/>
    </xf>
    <xf numFmtId="0" fontId="23" fillId="6" borderId="7" xfId="0" applyFont="1" applyFill="1" applyBorder="1" applyAlignment="1">
      <alignment horizontal="left" vertical="center" wrapText="1"/>
    </xf>
    <xf numFmtId="165" fontId="10" fillId="0" borderId="1" xfId="11" applyNumberFormat="1" applyFont="1" applyBorder="1" applyAlignment="1">
      <alignment horizontal="right" vertical="center" wrapText="1"/>
    </xf>
    <xf numFmtId="165" fontId="10" fillId="0" borderId="1" xfId="11" quotePrefix="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65" fontId="10" fillId="0" borderId="1" xfId="0" quotePrefix="1" applyNumberFormat="1" applyFont="1" applyBorder="1" applyAlignment="1">
      <alignment horizontal="right" vertical="center" wrapText="1"/>
    </xf>
    <xf numFmtId="165" fontId="5" fillId="0" borderId="1" xfId="11" applyNumberFormat="1" applyFont="1" applyBorder="1" applyAlignment="1">
      <alignment horizontal="right" vertical="center" wrapText="1"/>
    </xf>
    <xf numFmtId="0" fontId="5" fillId="5" borderId="9" xfId="0" applyFont="1" applyFill="1" applyBorder="1" applyAlignment="1">
      <alignment horizontal="center" vertical="top" wrapText="1"/>
    </xf>
    <xf numFmtId="0" fontId="20" fillId="5" borderId="0" xfId="9" applyFont="1" applyFill="1" applyAlignment="1">
      <alignment vertical="top"/>
    </xf>
    <xf numFmtId="0" fontId="26" fillId="5" borderId="0" xfId="9" applyFont="1" applyFill="1" applyAlignment="1">
      <alignment vertical="top"/>
    </xf>
    <xf numFmtId="0" fontId="5" fillId="5" borderId="0" xfId="0" applyFont="1" applyFill="1" applyAlignment="1">
      <alignment vertical="top"/>
    </xf>
    <xf numFmtId="0" fontId="8" fillId="5" borderId="0" xfId="0" applyFont="1" applyFill="1" applyAlignment="1">
      <alignment vertical="top" wrapText="1"/>
    </xf>
    <xf numFmtId="0" fontId="5" fillId="5" borderId="2" xfId="0" applyFont="1" applyFill="1" applyBorder="1" applyAlignment="1">
      <alignment horizontal="center" vertical="top" wrapText="1"/>
    </xf>
    <xf numFmtId="0" fontId="23" fillId="6" borderId="0" xfId="0" applyFont="1" applyFill="1" applyAlignment="1">
      <alignment horizontal="center" vertical="center" wrapText="1"/>
    </xf>
    <xf numFmtId="0" fontId="23" fillId="6" borderId="1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indent="2"/>
    </xf>
    <xf numFmtId="0" fontId="23" fillId="6" borderId="14" xfId="0" applyFont="1" applyFill="1" applyBorder="1" applyAlignment="1">
      <alignment horizontal="left" vertical="center"/>
    </xf>
    <xf numFmtId="0" fontId="0" fillId="5" borderId="0" xfId="0" applyFill="1"/>
    <xf numFmtId="0" fontId="28" fillId="5" borderId="0" xfId="0" applyFont="1" applyFill="1" applyAlignment="1">
      <alignment vertical="center"/>
    </xf>
    <xf numFmtId="0" fontId="23" fillId="6" borderId="1" xfId="0" applyFont="1" applyFill="1" applyBorder="1" applyAlignment="1">
      <alignment horizontal="left" vertical="center" wrapText="1"/>
    </xf>
    <xf numFmtId="14" fontId="23" fillId="6" borderId="1" xfId="0" applyNumberFormat="1" applyFont="1" applyFill="1" applyBorder="1" applyAlignment="1">
      <alignment horizontal="center" vertical="center" wrapText="1"/>
    </xf>
    <xf numFmtId="0" fontId="13" fillId="5" borderId="0" xfId="9" applyFont="1" applyFill="1" applyAlignment="1">
      <alignment vertical="center"/>
    </xf>
    <xf numFmtId="14" fontId="23" fillId="6" borderId="13" xfId="0" applyNumberFormat="1" applyFont="1" applyFill="1" applyBorder="1" applyAlignment="1">
      <alignment horizontal="center" vertical="center" wrapText="1"/>
    </xf>
    <xf numFmtId="165" fontId="5" fillId="5" borderId="1" xfId="0" applyNumberFormat="1" applyFont="1" applyFill="1" applyBorder="1" applyAlignment="1">
      <alignment horizontal="right" vertical="center" wrapText="1"/>
    </xf>
    <xf numFmtId="0" fontId="30" fillId="0" borderId="0" xfId="0" applyFont="1"/>
    <xf numFmtId="165" fontId="10" fillId="0" borderId="1" xfId="0" applyNumberFormat="1" applyFont="1" applyBorder="1" applyAlignment="1">
      <alignment horizontal="right" vertical="center" wrapText="1"/>
    </xf>
    <xf numFmtId="0" fontId="5" fillId="0" borderId="1" xfId="0" quotePrefix="1" applyFont="1" applyBorder="1" applyAlignment="1">
      <alignment horizontal="right" vertical="center" wrapText="1"/>
    </xf>
    <xf numFmtId="165" fontId="5" fillId="5" borderId="1" xfId="0" quotePrefix="1" applyNumberFormat="1" applyFont="1" applyFill="1" applyBorder="1" applyAlignment="1">
      <alignment horizontal="right" vertical="center" wrapText="1"/>
    </xf>
    <xf numFmtId="0" fontId="0" fillId="0" borderId="0" xfId="0" quotePrefix="1" applyAlignment="1">
      <alignment horizontal="right"/>
    </xf>
    <xf numFmtId="0" fontId="6" fillId="0" borderId="0" xfId="0" quotePrefix="1" applyFont="1"/>
    <xf numFmtId="164" fontId="10" fillId="0" borderId="1" xfId="0" applyNumberFormat="1" applyFont="1" applyBorder="1" applyAlignment="1">
      <alignment horizontal="right" vertical="center" wrapText="1"/>
    </xf>
    <xf numFmtId="14" fontId="23" fillId="6" borderId="12" xfId="0" applyNumberFormat="1" applyFont="1" applyFill="1" applyBorder="1" applyAlignment="1">
      <alignment horizontal="center" vertical="center" wrapText="1"/>
    </xf>
    <xf numFmtId="0" fontId="5" fillId="0" borderId="1" xfId="0" applyFont="1" applyBorder="1" applyAlignment="1">
      <alignment horizontal="right" vertical="center" wrapText="1"/>
    </xf>
    <xf numFmtId="14" fontId="23" fillId="6" borderId="14"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23" fillId="6" borderId="0" xfId="0" applyFont="1" applyFill="1" applyAlignment="1">
      <alignment horizontal="left" vertical="center" wrapText="1"/>
    </xf>
    <xf numFmtId="14" fontId="23" fillId="6" borderId="0" xfId="0" applyNumberFormat="1" applyFont="1" applyFill="1" applyAlignment="1">
      <alignment horizontal="center" vertical="center" wrapText="1"/>
    </xf>
    <xf numFmtId="164" fontId="5" fillId="0" borderId="1" xfId="0" applyNumberFormat="1" applyFont="1" applyBorder="1" applyAlignment="1">
      <alignment horizontal="right" vertical="center" wrapText="1"/>
    </xf>
    <xf numFmtId="164" fontId="5" fillId="5" borderId="1" xfId="0" applyNumberFormat="1" applyFont="1" applyFill="1" applyBorder="1" applyAlignment="1">
      <alignment horizontal="right" vertical="center" wrapText="1"/>
    </xf>
    <xf numFmtId="164" fontId="7" fillId="5" borderId="1" xfId="0" applyNumberFormat="1" applyFont="1" applyFill="1" applyBorder="1" applyAlignment="1">
      <alignment horizontal="right" vertical="center" wrapText="1"/>
    </xf>
    <xf numFmtId="166" fontId="7" fillId="0" borderId="1" xfId="0" applyNumberFormat="1" applyFont="1" applyBorder="1" applyAlignment="1">
      <alignment vertical="center" wrapText="1"/>
    </xf>
    <xf numFmtId="164" fontId="7" fillId="0" borderId="1" xfId="0" applyNumberFormat="1" applyFont="1" applyBorder="1" applyAlignment="1">
      <alignment horizontal="right" vertical="center" wrapText="1"/>
    </xf>
    <xf numFmtId="0" fontId="33" fillId="0" borderId="0" xfId="0" applyFont="1"/>
    <xf numFmtId="0" fontId="13" fillId="5" borderId="15" xfId="0" applyFont="1" applyFill="1" applyBorder="1" applyAlignment="1">
      <alignment vertical="top" wrapText="1"/>
    </xf>
    <xf numFmtId="0" fontId="13" fillId="5" borderId="0" xfId="0" applyFont="1" applyFill="1" applyAlignment="1">
      <alignment vertical="top" wrapText="1"/>
    </xf>
    <xf numFmtId="0" fontId="13" fillId="5" borderId="0" xfId="0" applyFont="1" applyFill="1" applyAlignment="1">
      <alignment vertical="top"/>
    </xf>
    <xf numFmtId="0" fontId="13" fillId="5" borderId="15" xfId="0" applyFont="1" applyFill="1" applyBorder="1" applyAlignment="1">
      <alignment vertical="top"/>
    </xf>
    <xf numFmtId="0" fontId="13" fillId="5" borderId="6" xfId="0" applyFont="1" applyFill="1" applyBorder="1" applyAlignment="1">
      <alignment vertical="top"/>
    </xf>
    <xf numFmtId="0" fontId="13" fillId="5" borderId="14" xfId="0" applyFont="1" applyFill="1" applyBorder="1" applyAlignment="1">
      <alignment vertical="top"/>
    </xf>
    <xf numFmtId="0" fontId="8" fillId="5" borderId="0" xfId="0" applyFont="1" applyFill="1" applyAlignment="1">
      <alignment vertical="center" wrapText="1"/>
    </xf>
    <xf numFmtId="0" fontId="13" fillId="5" borderId="0" xfId="9" applyFont="1" applyFill="1" applyAlignment="1">
      <alignment vertical="top" wrapText="1"/>
    </xf>
    <xf numFmtId="0" fontId="23" fillId="6" borderId="0" xfId="0" applyFont="1" applyFill="1" applyAlignment="1">
      <alignment horizontal="left" vertical="center"/>
    </xf>
    <xf numFmtId="0" fontId="23" fillId="6" borderId="10" xfId="0" applyFont="1" applyFill="1" applyBorder="1" applyAlignment="1">
      <alignment horizontal="left" vertical="center"/>
    </xf>
    <xf numFmtId="0" fontId="31" fillId="6" borderId="9" xfId="0" applyFont="1" applyFill="1" applyBorder="1" applyAlignment="1">
      <alignment horizontal="left" vertical="center" wrapText="1"/>
    </xf>
    <xf numFmtId="0" fontId="36" fillId="6" borderId="14" xfId="0" applyFont="1" applyFill="1" applyBorder="1" applyAlignment="1">
      <alignment horizontal="left" vertical="center" wrapText="1"/>
    </xf>
    <xf numFmtId="0" fontId="27" fillId="5" borderId="0" xfId="0" applyFont="1" applyFill="1"/>
    <xf numFmtId="0" fontId="0" fillId="5" borderId="1" xfId="0" applyFill="1" applyBorder="1" applyAlignment="1">
      <alignment vertical="center" wrapText="1"/>
    </xf>
    <xf numFmtId="0" fontId="37" fillId="5" borderId="1" xfId="0" applyFont="1" applyFill="1" applyBorder="1" applyAlignment="1">
      <alignment horizontal="left" vertical="center" wrapText="1" indent="1"/>
    </xf>
    <xf numFmtId="0" fontId="37" fillId="5" borderId="1" xfId="0" applyFont="1" applyFill="1" applyBorder="1" applyAlignment="1">
      <alignment vertical="center" wrapText="1"/>
    </xf>
    <xf numFmtId="0" fontId="38" fillId="0" borderId="1" xfId="0" applyFont="1" applyBorder="1" applyAlignment="1">
      <alignment vertical="center" wrapText="1"/>
    </xf>
    <xf numFmtId="0" fontId="38" fillId="8" borderId="1" xfId="0" applyFont="1" applyFill="1" applyBorder="1" applyAlignment="1">
      <alignment vertical="center" wrapText="1"/>
    </xf>
    <xf numFmtId="0" fontId="37" fillId="7" borderId="1" xfId="0" applyFont="1" applyFill="1" applyBorder="1" applyAlignment="1">
      <alignment horizontal="left" vertical="center" wrapText="1" indent="1"/>
    </xf>
    <xf numFmtId="0" fontId="31" fillId="6" borderId="0" xfId="0" applyFont="1" applyFill="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0" fillId="6" borderId="0" xfId="0" applyFill="1" applyAlignment="1">
      <alignment vertical="center" wrapText="1"/>
    </xf>
    <xf numFmtId="0" fontId="0" fillId="6" borderId="11" xfId="0" applyFill="1" applyBorder="1" applyAlignment="1">
      <alignment vertical="center" wrapText="1"/>
    </xf>
    <xf numFmtId="0" fontId="0" fillId="6" borderId="12" xfId="0" applyFill="1" applyBorder="1" applyAlignment="1">
      <alignment vertical="center" wrapText="1"/>
    </xf>
    <xf numFmtId="0" fontId="0" fillId="6" borderId="3" xfId="0" applyFill="1" applyBorder="1" applyAlignment="1">
      <alignment vertical="center" wrapText="1"/>
    </xf>
    <xf numFmtId="0" fontId="0" fillId="6" borderId="7" xfId="0" applyFill="1" applyBorder="1" applyAlignment="1">
      <alignment vertical="center" wrapText="1"/>
    </xf>
    <xf numFmtId="0" fontId="0" fillId="6" borderId="14" xfId="0" applyFill="1" applyBorder="1" applyAlignment="1">
      <alignment vertical="center" wrapText="1"/>
    </xf>
    <xf numFmtId="0" fontId="31" fillId="6" borderId="14" xfId="0" applyFont="1" applyFill="1" applyBorder="1" applyAlignment="1">
      <alignment horizontal="center" vertical="top" wrapText="1"/>
    </xf>
    <xf numFmtId="49" fontId="37" fillId="7" borderId="1" xfId="0" applyNumberFormat="1" applyFont="1" applyFill="1" applyBorder="1" applyAlignment="1">
      <alignment horizontal="center" vertical="center" wrapText="1"/>
    </xf>
    <xf numFmtId="49" fontId="38" fillId="0" borderId="1" xfId="0" applyNumberFormat="1" applyFont="1" applyBorder="1" applyAlignment="1">
      <alignment horizontal="center" vertical="center" wrapText="1"/>
    </xf>
    <xf numFmtId="49" fontId="0" fillId="5" borderId="1" xfId="0" applyNumberFormat="1" applyFill="1" applyBorder="1" applyAlignment="1">
      <alignment horizontal="center" vertical="center" wrapText="1"/>
    </xf>
    <xf numFmtId="49" fontId="37" fillId="5" borderId="1" xfId="0" applyNumberFormat="1" applyFont="1" applyFill="1" applyBorder="1" applyAlignment="1">
      <alignment horizontal="center" vertical="center" wrapText="1"/>
    </xf>
    <xf numFmtId="49" fontId="38" fillId="5" borderId="1" xfId="0" applyNumberFormat="1" applyFont="1" applyFill="1" applyBorder="1" applyAlignment="1">
      <alignment horizontal="center" vertical="center" wrapText="1"/>
    </xf>
    <xf numFmtId="0" fontId="38" fillId="5" borderId="1" xfId="0" applyFont="1" applyFill="1" applyBorder="1" applyAlignment="1">
      <alignment vertical="center" wrapText="1"/>
    </xf>
    <xf numFmtId="0" fontId="39" fillId="6" borderId="11" xfId="0" applyFont="1" applyFill="1" applyBorder="1" applyAlignment="1">
      <alignment vertical="center" wrapText="1"/>
    </xf>
    <xf numFmtId="0" fontId="39" fillId="6" borderId="12" xfId="0" applyFont="1" applyFill="1" applyBorder="1" applyAlignment="1">
      <alignment vertical="center" wrapText="1"/>
    </xf>
    <xf numFmtId="0" fontId="39" fillId="6" borderId="3" xfId="0" applyFont="1" applyFill="1" applyBorder="1" applyAlignment="1">
      <alignment vertical="center" wrapText="1"/>
    </xf>
    <xf numFmtId="0" fontId="39" fillId="6" borderId="0" xfId="0" applyFont="1" applyFill="1" applyAlignment="1">
      <alignment vertical="center" wrapText="1"/>
    </xf>
    <xf numFmtId="0" fontId="39" fillId="6" borderId="7" xfId="0" applyFont="1" applyFill="1" applyBorder="1" applyAlignment="1">
      <alignment vertical="center" wrapText="1"/>
    </xf>
    <xf numFmtId="0" fontId="39" fillId="6" borderId="14" xfId="0" applyFont="1" applyFill="1" applyBorder="1" applyAlignment="1">
      <alignment vertical="center" wrapText="1"/>
    </xf>
    <xf numFmtId="0" fontId="31" fillId="6" borderId="14" xfId="0" applyFont="1" applyFill="1" applyBorder="1" applyAlignment="1">
      <alignment horizontal="center" wrapText="1"/>
    </xf>
    <xf numFmtId="0" fontId="10" fillId="8" borderId="1" xfId="0" applyFont="1" applyFill="1" applyBorder="1" applyAlignment="1">
      <alignment vertical="center" wrapText="1"/>
    </xf>
    <xf numFmtId="0" fontId="31" fillId="6" borderId="12" xfId="0" applyFont="1" applyFill="1" applyBorder="1"/>
    <xf numFmtId="0" fontId="31" fillId="6" borderId="12" xfId="0" applyFont="1" applyFill="1" applyBorder="1" applyAlignment="1">
      <alignment horizontal="center" vertical="center"/>
    </xf>
    <xf numFmtId="0" fontId="31" fillId="6" borderId="13" xfId="0" applyFont="1" applyFill="1" applyBorder="1" applyAlignment="1">
      <alignment horizontal="center" vertical="center"/>
    </xf>
    <xf numFmtId="0" fontId="31" fillId="6" borderId="0" xfId="0" applyFont="1" applyFill="1"/>
    <xf numFmtId="0" fontId="31" fillId="6" borderId="0" xfId="0" applyFont="1" applyFill="1" applyAlignment="1">
      <alignment vertical="center" wrapText="1"/>
    </xf>
    <xf numFmtId="0" fontId="31" fillId="6" borderId="14" xfId="0" applyFont="1" applyFill="1" applyBorder="1" applyAlignment="1">
      <alignment vertical="center" wrapText="1"/>
    </xf>
    <xf numFmtId="49" fontId="10" fillId="5" borderId="1" xfId="0" applyNumberFormat="1" applyFont="1" applyFill="1" applyBorder="1" applyAlignment="1">
      <alignment horizontal="center" vertical="center" wrapText="1"/>
    </xf>
    <xf numFmtId="49" fontId="40" fillId="5" borderId="1" xfId="0" applyNumberFormat="1" applyFont="1" applyFill="1" applyBorder="1" applyAlignment="1">
      <alignment horizontal="center" vertical="center" wrapText="1"/>
    </xf>
    <xf numFmtId="49" fontId="41" fillId="5" borderId="1" xfId="0" applyNumberFormat="1" applyFont="1" applyFill="1" applyBorder="1" applyAlignment="1">
      <alignment horizontal="center" vertical="center" wrapText="1"/>
    </xf>
    <xf numFmtId="0" fontId="19" fillId="5" borderId="0" xfId="0" applyFont="1" applyFill="1" applyAlignment="1">
      <alignment vertical="top"/>
    </xf>
    <xf numFmtId="10" fontId="34" fillId="0" borderId="0" xfId="0" applyNumberFormat="1" applyFont="1" applyAlignment="1">
      <alignment vertical="top"/>
    </xf>
    <xf numFmtId="10" fontId="34" fillId="5" borderId="0" xfId="0" applyNumberFormat="1" applyFont="1" applyFill="1" applyAlignment="1">
      <alignment vertical="top"/>
    </xf>
    <xf numFmtId="0" fontId="22" fillId="5" borderId="0" xfId="0" applyFont="1" applyFill="1" applyAlignment="1">
      <alignment vertical="top"/>
    </xf>
    <xf numFmtId="0" fontId="23" fillId="6" borderId="2" xfId="0" applyFont="1" applyFill="1" applyBorder="1" applyAlignment="1">
      <alignment horizontal="left" vertical="top" wrapText="1"/>
    </xf>
    <xf numFmtId="0" fontId="23" fillId="6" borderId="1" xfId="0" applyFont="1" applyFill="1" applyBorder="1" applyAlignment="1">
      <alignment horizontal="left" vertical="top" wrapText="1"/>
    </xf>
    <xf numFmtId="0" fontId="21" fillId="5" borderId="0" xfId="0" applyFont="1" applyFill="1" applyAlignment="1">
      <alignment vertical="top"/>
    </xf>
    <xf numFmtId="0" fontId="21" fillId="5" borderId="0" xfId="0" applyFont="1" applyFill="1" applyAlignment="1">
      <alignment horizontal="left" vertical="top" wrapText="1"/>
    </xf>
    <xf numFmtId="0" fontId="23" fillId="6" borderId="10" xfId="0" applyFont="1" applyFill="1" applyBorder="1" applyAlignment="1">
      <alignment horizontal="left" vertical="top" wrapText="1"/>
    </xf>
    <xf numFmtId="0" fontId="23" fillId="5" borderId="0" xfId="0" applyFont="1" applyFill="1" applyAlignment="1">
      <alignment horizontal="left" vertical="top" wrapText="1"/>
    </xf>
    <xf numFmtId="4" fontId="0" fillId="0" borderId="0" xfId="0" applyNumberFormat="1"/>
    <xf numFmtId="165" fontId="0" fillId="0" borderId="0" xfId="11" applyNumberFormat="1" applyFont="1"/>
    <xf numFmtId="0" fontId="42" fillId="6" borderId="14" xfId="0" applyFont="1" applyFill="1" applyBorder="1" applyAlignment="1">
      <alignment horizontal="left" vertical="center" wrapText="1"/>
    </xf>
    <xf numFmtId="165" fontId="5" fillId="0" borderId="1" xfId="11" quotePrefix="1" applyNumberFormat="1" applyFont="1" applyBorder="1" applyAlignment="1">
      <alignment horizontal="right" vertical="center" wrapText="1"/>
    </xf>
    <xf numFmtId="165" fontId="5" fillId="0" borderId="1" xfId="0" quotePrefix="1" applyNumberFormat="1" applyFont="1" applyBorder="1" applyAlignment="1">
      <alignment horizontal="right" vertical="center" wrapText="1"/>
    </xf>
    <xf numFmtId="0" fontId="43" fillId="6" borderId="0" xfId="0" applyFont="1" applyFill="1" applyAlignment="1">
      <alignment vertical="center" wrapText="1"/>
    </xf>
    <xf numFmtId="164" fontId="37" fillId="5" borderId="1" xfId="0" applyNumberFormat="1" applyFont="1" applyFill="1" applyBorder="1" applyAlignment="1">
      <alignment horizontal="left" vertical="center" wrapText="1" indent="1"/>
    </xf>
    <xf numFmtId="164" fontId="37" fillId="5" borderId="1" xfId="0" applyNumberFormat="1" applyFont="1" applyFill="1" applyBorder="1" applyAlignment="1">
      <alignment vertical="center" wrapText="1"/>
    </xf>
    <xf numFmtId="3" fontId="37" fillId="5" borderId="1" xfId="0" applyNumberFormat="1" applyFont="1" applyFill="1" applyBorder="1" applyAlignment="1">
      <alignment vertical="center" wrapText="1"/>
    </xf>
    <xf numFmtId="166" fontId="37" fillId="5" borderId="1" xfId="0" applyNumberFormat="1" applyFont="1" applyFill="1" applyBorder="1" applyAlignment="1">
      <alignment vertical="center" wrapText="1"/>
    </xf>
    <xf numFmtId="0" fontId="37" fillId="5" borderId="1" xfId="0" quotePrefix="1" applyFont="1" applyFill="1" applyBorder="1" applyAlignment="1">
      <alignment horizontal="right" vertical="center" wrapText="1" indent="1"/>
    </xf>
    <xf numFmtId="0" fontId="44" fillId="0" borderId="6" xfId="0" applyFont="1" applyBorder="1" applyAlignment="1">
      <alignment horizontal="center" vertical="center" wrapText="1"/>
    </xf>
    <xf numFmtId="0" fontId="33" fillId="5" borderId="6" xfId="0" applyFont="1" applyFill="1" applyBorder="1" applyAlignment="1">
      <alignment vertical="center" wrapText="1"/>
    </xf>
    <xf numFmtId="0" fontId="38" fillId="5" borderId="1" xfId="0" quotePrefix="1" applyFont="1" applyFill="1" applyBorder="1" applyAlignment="1">
      <alignment horizontal="right" vertical="center" wrapText="1" indent="1"/>
    </xf>
    <xf numFmtId="0" fontId="44" fillId="0" borderId="1" xfId="0" applyFont="1" applyBorder="1" applyAlignment="1">
      <alignment horizontal="center" vertical="center" wrapText="1"/>
    </xf>
    <xf numFmtId="0" fontId="33" fillId="5" borderId="1" xfId="0" applyFont="1" applyFill="1" applyBorder="1" applyAlignment="1">
      <alignment vertical="center" wrapText="1"/>
    </xf>
    <xf numFmtId="164" fontId="33" fillId="5" borderId="1" xfId="0" applyNumberFormat="1" applyFont="1" applyFill="1" applyBorder="1" applyAlignment="1">
      <alignment vertical="center" wrapText="1"/>
    </xf>
    <xf numFmtId="0" fontId="33" fillId="0" borderId="1" xfId="0" applyFont="1" applyBorder="1" applyAlignment="1">
      <alignment vertical="center" wrapText="1"/>
    </xf>
    <xf numFmtId="166" fontId="33" fillId="5" borderId="1" xfId="0" applyNumberFormat="1" applyFont="1" applyFill="1" applyBorder="1" applyAlignment="1">
      <alignment vertical="center" wrapText="1"/>
    </xf>
    <xf numFmtId="164" fontId="33" fillId="0" borderId="1" xfId="0" applyNumberFormat="1" applyFont="1" applyBorder="1" applyAlignment="1">
      <alignment vertical="center" wrapText="1"/>
    </xf>
    <xf numFmtId="0" fontId="10" fillId="5" borderId="6" xfId="0" quotePrefix="1" applyFont="1" applyFill="1" applyBorder="1" applyAlignment="1">
      <alignment horizontal="right" vertical="center" wrapText="1"/>
    </xf>
    <xf numFmtId="166" fontId="10" fillId="5" borderId="1" xfId="0" applyNumberFormat="1" applyFont="1" applyFill="1" applyBorder="1" applyAlignment="1">
      <alignment vertical="center" wrapText="1"/>
    </xf>
    <xf numFmtId="0" fontId="44" fillId="5" borderId="1" xfId="0" applyFont="1" applyFill="1" applyBorder="1" applyAlignment="1">
      <alignment vertical="center" wrapText="1"/>
    </xf>
    <xf numFmtId="49" fontId="33" fillId="5" borderId="6"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wrapText="1"/>
    </xf>
    <xf numFmtId="0" fontId="44" fillId="5" borderId="6" xfId="0" quotePrefix="1" applyFont="1" applyFill="1" applyBorder="1" applyAlignment="1">
      <alignment horizontal="right" vertical="center" wrapText="1"/>
    </xf>
    <xf numFmtId="0" fontId="45" fillId="5" borderId="0" xfId="0" applyFont="1" applyFill="1" applyAlignment="1">
      <alignment horizontal="left" vertical="top"/>
    </xf>
    <xf numFmtId="0" fontId="10" fillId="0" borderId="1" xfId="0" applyFont="1" applyBorder="1" applyAlignment="1">
      <alignment horizontal="right" vertical="center" wrapText="1"/>
    </xf>
    <xf numFmtId="49" fontId="33" fillId="0" borderId="6" xfId="0" applyNumberFormat="1" applyFont="1" applyBorder="1" applyAlignment="1">
      <alignment horizontal="center" vertical="center" wrapText="1"/>
    </xf>
    <xf numFmtId="0" fontId="33" fillId="0" borderId="6" xfId="0" applyFont="1" applyBorder="1" applyAlignment="1">
      <alignment vertical="center" wrapText="1"/>
    </xf>
    <xf numFmtId="49" fontId="33" fillId="0" borderId="1" xfId="0" applyNumberFormat="1" applyFont="1" applyBorder="1" applyAlignment="1">
      <alignment horizontal="center" vertical="center" wrapText="1"/>
    </xf>
    <xf numFmtId="0" fontId="44" fillId="0" borderId="1" xfId="0" applyFont="1" applyBorder="1" applyAlignment="1">
      <alignment vertical="center" wrapText="1"/>
    </xf>
    <xf numFmtId="164" fontId="40" fillId="0" borderId="1" xfId="0" applyNumberFormat="1" applyFont="1" applyBorder="1" applyAlignment="1">
      <alignment vertical="center" wrapText="1"/>
    </xf>
    <xf numFmtId="164" fontId="44" fillId="0" borderId="1" xfId="0" applyNumberFormat="1" applyFont="1" applyBorder="1" applyAlignment="1">
      <alignment vertical="center" wrapText="1"/>
    </xf>
    <xf numFmtId="0" fontId="40" fillId="0" borderId="1" xfId="0" applyFont="1" applyBorder="1" applyAlignment="1">
      <alignment vertical="center" wrapText="1"/>
    </xf>
    <xf numFmtId="0" fontId="13" fillId="5" borderId="3" xfId="0" applyFont="1" applyFill="1" applyBorder="1" applyAlignment="1">
      <alignment vertical="top"/>
    </xf>
    <xf numFmtId="0" fontId="35" fillId="5" borderId="15" xfId="0" applyFont="1" applyFill="1" applyBorder="1" applyAlignment="1">
      <alignment vertical="top"/>
    </xf>
    <xf numFmtId="164" fontId="37" fillId="0" borderId="1" xfId="0" applyNumberFormat="1" applyFont="1" applyBorder="1" applyAlignment="1">
      <alignment vertical="center" wrapText="1"/>
    </xf>
    <xf numFmtId="166" fontId="44" fillId="5" borderId="1" xfId="0" applyNumberFormat="1" applyFont="1" applyFill="1" applyBorder="1" applyAlignment="1">
      <alignment vertical="center" wrapText="1"/>
    </xf>
    <xf numFmtId="164" fontId="44" fillId="5" borderId="1" xfId="0" applyNumberFormat="1" applyFont="1" applyFill="1" applyBorder="1" applyAlignment="1">
      <alignment vertical="center" wrapText="1"/>
    </xf>
    <xf numFmtId="164" fontId="10" fillId="0" borderId="1" xfId="0" applyNumberFormat="1" applyFont="1" applyBorder="1" applyAlignment="1">
      <alignment vertical="center"/>
    </xf>
    <xf numFmtId="0" fontId="10" fillId="0" borderId="1" xfId="0" applyFont="1" applyBorder="1" applyAlignment="1">
      <alignment vertical="center"/>
    </xf>
    <xf numFmtId="166" fontId="44" fillId="0" borderId="1" xfId="0" applyNumberFormat="1" applyFont="1" applyBorder="1" applyAlignment="1">
      <alignment vertical="center" wrapText="1"/>
    </xf>
    <xf numFmtId="0" fontId="44" fillId="0" borderId="1" xfId="0" applyFont="1" applyBorder="1" applyAlignment="1">
      <alignment horizontal="right" vertical="center" wrapText="1"/>
    </xf>
    <xf numFmtId="166" fontId="40" fillId="0" borderId="1" xfId="0" applyNumberFormat="1" applyFont="1" applyBorder="1" applyAlignment="1">
      <alignment vertical="center" wrapText="1"/>
    </xf>
    <xf numFmtId="0" fontId="8" fillId="5" borderId="0" xfId="9" applyFont="1" applyFill="1" applyAlignment="1">
      <alignment vertical="top" wrapText="1"/>
    </xf>
    <xf numFmtId="0" fontId="8" fillId="5" borderId="0" xfId="0" applyFont="1" applyFill="1" applyAlignment="1">
      <alignment vertical="top" wrapText="1"/>
    </xf>
    <xf numFmtId="0" fontId="0" fillId="5" borderId="0" xfId="9" applyFont="1" applyFill="1" applyAlignment="1">
      <alignment vertical="top" wrapText="1"/>
    </xf>
    <xf numFmtId="0" fontId="23" fillId="6" borderId="12" xfId="0" applyFont="1" applyFill="1" applyBorder="1" applyAlignment="1">
      <alignment horizontal="center" vertical="center" wrapText="1"/>
    </xf>
    <xf numFmtId="0" fontId="0" fillId="0" borderId="12" xfId="0" applyBorder="1" applyAlignment="1">
      <alignment horizontal="center" vertical="center" wrapText="1"/>
    </xf>
    <xf numFmtId="0" fontId="5" fillId="5" borderId="8"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8" xfId="0" applyFont="1" applyFill="1" applyBorder="1" applyAlignment="1">
      <alignment horizontal="center" vertical="top" wrapText="1"/>
    </xf>
    <xf numFmtId="0" fontId="5" fillId="5" borderId="15" xfId="0" applyFont="1" applyFill="1" applyBorder="1" applyAlignment="1">
      <alignment horizontal="center" vertical="top" wrapText="1"/>
    </xf>
    <xf numFmtId="0" fontId="5" fillId="5" borderId="6" xfId="0" applyFont="1" applyFill="1" applyBorder="1" applyAlignment="1">
      <alignment horizontal="center" vertical="top" wrapText="1"/>
    </xf>
    <xf numFmtId="0" fontId="8" fillId="5" borderId="0" xfId="0" applyFont="1" applyFill="1" applyAlignment="1">
      <alignment vertical="top"/>
    </xf>
    <xf numFmtId="0" fontId="0" fillId="0" borderId="0" xfId="0" applyAlignment="1">
      <alignment vertical="top"/>
    </xf>
    <xf numFmtId="0" fontId="31" fillId="6" borderId="0" xfId="0" applyFont="1" applyFill="1" applyAlignment="1">
      <alignment horizontal="center" vertical="center" wrapText="1"/>
    </xf>
    <xf numFmtId="0" fontId="31" fillId="6" borderId="5"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1" fillId="6" borderId="0" xfId="0" applyFont="1" applyFill="1" applyAlignment="1">
      <alignment horizontal="left" vertical="center" wrapText="1"/>
    </xf>
    <xf numFmtId="0" fontId="31" fillId="6" borderId="0" xfId="0" applyFont="1" applyFill="1" applyAlignment="1">
      <alignment horizontal="left" vertical="top" wrapText="1"/>
    </xf>
    <xf numFmtId="0" fontId="31" fillId="6" borderId="5" xfId="0" applyFont="1" applyFill="1" applyBorder="1" applyAlignment="1">
      <alignment horizontal="left" vertical="top" wrapText="1"/>
    </xf>
    <xf numFmtId="0" fontId="31" fillId="6" borderId="0" xfId="0" applyFont="1" applyFill="1" applyAlignment="1">
      <alignment horizontal="center" vertical="top" wrapText="1"/>
    </xf>
    <xf numFmtId="0" fontId="31" fillId="6" borderId="14" xfId="0" applyFont="1" applyFill="1" applyBorder="1" applyAlignment="1">
      <alignment horizontal="center" vertical="top" wrapText="1"/>
    </xf>
    <xf numFmtId="0" fontId="31" fillId="6" borderId="14"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9" fillId="6" borderId="3" xfId="0" applyFont="1" applyFill="1" applyBorder="1" applyAlignment="1">
      <alignment vertical="center" wrapText="1"/>
    </xf>
    <xf numFmtId="0" fontId="39" fillId="6" borderId="0" xfId="0" applyFont="1" applyFill="1" applyAlignment="1">
      <alignment vertical="center" wrapText="1"/>
    </xf>
    <xf numFmtId="0" fontId="31" fillId="6" borderId="0" xfId="0" applyFont="1" applyFill="1" applyAlignment="1">
      <alignment horizontal="center" wrapText="1"/>
    </xf>
    <xf numFmtId="0" fontId="31" fillId="6" borderId="14" xfId="0" applyFont="1" applyFill="1" applyBorder="1" applyAlignment="1">
      <alignment horizontal="center" wrapText="1"/>
    </xf>
    <xf numFmtId="0" fontId="31" fillId="6" borderId="5" xfId="0" applyFont="1" applyFill="1" applyBorder="1" applyAlignment="1">
      <alignment horizontal="center" wrapText="1"/>
    </xf>
    <xf numFmtId="0" fontId="31" fillId="6" borderId="4" xfId="0" applyFont="1" applyFill="1" applyBorder="1" applyAlignment="1">
      <alignment horizontal="center" wrapText="1"/>
    </xf>
    <xf numFmtId="0" fontId="31" fillId="6" borderId="5" xfId="0" applyFont="1" applyFill="1" applyBorder="1" applyAlignment="1">
      <alignment horizontal="left" vertical="center" wrapText="1"/>
    </xf>
    <xf numFmtId="0" fontId="38" fillId="5" borderId="1" xfId="0" applyFont="1" applyFill="1" applyBorder="1" applyAlignment="1">
      <alignment vertical="center" wrapText="1"/>
    </xf>
    <xf numFmtId="0" fontId="0" fillId="5" borderId="1" xfId="0" applyFill="1" applyBorder="1" applyAlignment="1">
      <alignment vertical="center" wrapText="1"/>
    </xf>
    <xf numFmtId="0" fontId="37" fillId="5" borderId="1" xfId="0" applyFont="1" applyFill="1" applyBorder="1" applyAlignment="1">
      <alignment horizontal="left" vertical="center" wrapText="1" indent="2"/>
    </xf>
    <xf numFmtId="0" fontId="31" fillId="6" borderId="11" xfId="0" applyFont="1" applyFill="1" applyBorder="1"/>
    <xf numFmtId="0" fontId="31" fillId="6" borderId="12" xfId="0" applyFont="1" applyFill="1" applyBorder="1"/>
    <xf numFmtId="0" fontId="31" fillId="6" borderId="3" xfId="0" applyFont="1" applyFill="1" applyBorder="1"/>
    <xf numFmtId="0" fontId="31" fillId="6" borderId="0" xfId="0" applyFont="1" applyFill="1"/>
    <xf numFmtId="0" fontId="31" fillId="6" borderId="7" xfId="0" applyFont="1" applyFill="1" applyBorder="1"/>
    <xf numFmtId="0" fontId="31" fillId="6" borderId="14" xfId="0" applyFont="1" applyFill="1" applyBorder="1"/>
    <xf numFmtId="0" fontId="5" fillId="5" borderId="1" xfId="0" applyFont="1" applyFill="1" applyBorder="1" applyAlignment="1">
      <alignment horizontal="left" vertical="top" wrapText="1"/>
    </xf>
    <xf numFmtId="0" fontId="5" fillId="5" borderId="7"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0" borderId="4" xfId="0" applyFont="1" applyBorder="1" applyAlignment="1">
      <alignment horizontal="left" vertical="top" wrapText="1"/>
    </xf>
    <xf numFmtId="0" fontId="5" fillId="5" borderId="2"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5" borderId="9" xfId="0" applyFont="1" applyFill="1" applyBorder="1" applyAlignment="1">
      <alignment horizontal="left" vertical="top" wrapText="1"/>
    </xf>
    <xf numFmtId="0" fontId="0" fillId="0" borderId="9" xfId="0" applyBorder="1" applyAlignment="1">
      <alignment horizontal="left" vertical="top" wrapText="1"/>
    </xf>
    <xf numFmtId="0" fontId="5" fillId="5" borderId="11" xfId="0" applyFont="1" applyFill="1" applyBorder="1" applyAlignment="1">
      <alignment horizontal="center" vertical="top" wrapText="1"/>
    </xf>
    <xf numFmtId="0" fontId="5" fillId="5" borderId="3" xfId="0" applyFont="1" applyFill="1"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0" xfId="0" applyFont="1" applyFill="1" applyAlignment="1">
      <alignment horizontal="left" vertical="top" wrapText="1"/>
    </xf>
    <xf numFmtId="0" fontId="5" fillId="5" borderId="5"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1" xfId="0" applyFont="1" applyFill="1" applyBorder="1" applyAlignment="1">
      <alignment horizontal="center" vertical="top" wrapText="1"/>
    </xf>
    <xf numFmtId="0" fontId="0" fillId="0" borderId="4" xfId="0" applyBorder="1" applyAlignment="1">
      <alignment horizontal="left" vertical="top" wrapText="1"/>
    </xf>
    <xf numFmtId="0" fontId="10" fillId="5" borderId="8"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10" fillId="5" borderId="1" xfId="0" applyFont="1" applyFill="1" applyBorder="1" applyAlignment="1">
      <alignment horizontal="center" vertical="center" wrapText="1"/>
    </xf>
    <xf numFmtId="0" fontId="0" fillId="0" borderId="1" xfId="0" applyBorder="1" applyAlignment="1">
      <alignment horizontal="center"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right" vertical="center" wrapText="1"/>
    </xf>
    <xf numFmtId="0" fontId="44" fillId="5" borderId="1" xfId="0" applyFont="1" applyFill="1" applyBorder="1" applyAlignment="1">
      <alignment horizontal="center" vertical="center" wrapText="1"/>
    </xf>
    <xf numFmtId="0" fontId="44" fillId="5" borderId="2" xfId="0" applyFont="1" applyFill="1" applyBorder="1" applyAlignment="1">
      <alignment vertical="center" wrapText="1"/>
    </xf>
    <xf numFmtId="0" fontId="33" fillId="0" borderId="9" xfId="0" applyFont="1" applyBorder="1" applyAlignment="1">
      <alignment vertical="center" wrapText="1"/>
    </xf>
    <xf numFmtId="3" fontId="7" fillId="5" borderId="1" xfId="0" applyNumberFormat="1" applyFont="1" applyFill="1" applyBorder="1" applyAlignment="1">
      <alignment vertical="center" wrapText="1"/>
    </xf>
  </cellXfs>
  <cellStyles count="1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änk" xfId="9" builtinId="8"/>
    <cellStyle name="Normal" xfId="0" builtinId="0"/>
    <cellStyle name="Normal 100" xfId="13" xr:uid="{6AF84989-EBFE-4446-8B5B-581145F27535}"/>
    <cellStyle name="Normal 2" xfId="2" xr:uid="{00000000-0005-0000-0000-000007000000}"/>
    <cellStyle name="Normal 2 2" xfId="10" xr:uid="{00000000-0005-0000-0000-000008000000}"/>
    <cellStyle name="Normal 2 2 2" xfId="8" xr:uid="{00000000-0005-0000-0000-000009000000}"/>
    <cellStyle name="Normal 2_CEBS 2009 38 Annex 1 (CP06rev2 FINREP templates)" xfId="12" xr:uid="{00000000-0005-0000-0000-00000A000000}"/>
    <cellStyle name="Normal 4" xfId="14" xr:uid="{8CE29F86-EF96-49E3-8FC9-9CCE4DDBD759}"/>
    <cellStyle name="optionalExposure" xfId="7" xr:uid="{00000000-0005-0000-0000-00000C000000}"/>
    <cellStyle name="Procent" xfId="11" builtinId="5"/>
    <cellStyle name="Standard 3" xfId="15" xr:uid="{CF711210-9509-450F-A3EB-D6C3C0B67B29}"/>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bgColor theme="1" tint="0.499984740745262"/>
        </patternFill>
      </fill>
    </dxf>
  </dxfs>
  <tableStyles count="0" defaultTableStyle="TableStyleMedium2" defaultPivotStyle="PivotStyleLight16"/>
  <colors>
    <mruColors>
      <color rgb="FF00547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D05C-9955-48CB-8BAA-514762FA1E5F}">
  <sheetPr>
    <tabColor theme="4"/>
  </sheetPr>
  <dimension ref="A1:E124"/>
  <sheetViews>
    <sheetView tabSelected="1" zoomScaleNormal="100" workbookViewId="0">
      <selection activeCell="C44" sqref="C44"/>
    </sheetView>
  </sheetViews>
  <sheetFormatPr defaultColWidth="9.109375" defaultRowHeight="13.8"/>
  <cols>
    <col min="1" max="1" width="3.33203125" style="141" customWidth="1"/>
    <col min="2" max="2" width="10.88671875" style="141" customWidth="1"/>
    <col min="3" max="3" width="125.33203125" style="141" customWidth="1"/>
    <col min="4" max="4" width="56.33203125" style="141" customWidth="1"/>
    <col min="5" max="5" width="42.33203125" style="141" bestFit="1" customWidth="1"/>
    <col min="6" max="16384" width="9.109375" style="141"/>
  </cols>
  <sheetData>
    <row r="1" spans="1:5" ht="25.8">
      <c r="B1" s="50" t="s">
        <v>205</v>
      </c>
    </row>
    <row r="2" spans="1:5" ht="23.4">
      <c r="B2" s="51" t="s">
        <v>390</v>
      </c>
    </row>
    <row r="3" spans="1:5" ht="15.75" customHeight="1">
      <c r="B3" s="51"/>
    </row>
    <row r="4" spans="1:5" ht="66.75" customHeight="1">
      <c r="B4" s="196" t="s">
        <v>321</v>
      </c>
      <c r="C4" s="197"/>
      <c r="D4" s="142"/>
    </row>
    <row r="5" spans="1:5" ht="50.25" customHeight="1">
      <c r="B5" s="198" t="s">
        <v>567</v>
      </c>
      <c r="C5" s="197"/>
      <c r="D5" s="143"/>
    </row>
    <row r="6" spans="1:5" ht="54" customHeight="1">
      <c r="B6" s="196" t="s">
        <v>568</v>
      </c>
      <c r="C6" s="197"/>
      <c r="D6" s="143"/>
    </row>
    <row r="8" spans="1:5" s="147" customFormat="1" ht="20.25" customHeight="1">
      <c r="A8" s="144"/>
      <c r="B8" s="145" t="s">
        <v>63</v>
      </c>
      <c r="C8" s="145" t="s">
        <v>305</v>
      </c>
      <c r="D8" s="146" t="s">
        <v>64</v>
      </c>
      <c r="E8" s="145" t="s">
        <v>337</v>
      </c>
    </row>
    <row r="9" spans="1:5" s="147" customFormat="1" ht="15.6" customHeight="1">
      <c r="A9" s="148"/>
      <c r="B9" s="90" t="s">
        <v>1</v>
      </c>
      <c r="C9" s="90" t="s">
        <v>65</v>
      </c>
      <c r="D9" s="90" t="s">
        <v>209</v>
      </c>
      <c r="E9" s="90" t="s">
        <v>206</v>
      </c>
    </row>
    <row r="10" spans="1:5" s="147" customFormat="1" ht="15.6" customHeight="1">
      <c r="A10" s="148"/>
      <c r="B10" s="90" t="s">
        <v>2</v>
      </c>
      <c r="C10" s="90" t="s">
        <v>66</v>
      </c>
      <c r="D10" s="90" t="s">
        <v>210</v>
      </c>
      <c r="E10" s="90" t="s">
        <v>207</v>
      </c>
    </row>
    <row r="11" spans="1:5" s="147" customFormat="1" ht="15.6" customHeight="1">
      <c r="A11" s="148"/>
      <c r="B11" s="90" t="s">
        <v>69</v>
      </c>
      <c r="C11" s="90" t="s">
        <v>70</v>
      </c>
      <c r="D11" s="90" t="s">
        <v>71</v>
      </c>
      <c r="E11" s="90" t="s">
        <v>208</v>
      </c>
    </row>
    <row r="12" spans="1:5" s="147" customFormat="1" ht="15.6" customHeight="1">
      <c r="A12" s="148"/>
      <c r="B12" s="90" t="s">
        <v>312</v>
      </c>
      <c r="C12" s="90" t="s">
        <v>319</v>
      </c>
      <c r="D12" s="90" t="s">
        <v>313</v>
      </c>
      <c r="E12" s="90" t="s">
        <v>320</v>
      </c>
    </row>
    <row r="13" spans="1:5" s="147" customFormat="1" ht="15.6" customHeight="1">
      <c r="B13" s="90" t="s">
        <v>95</v>
      </c>
      <c r="C13" s="90" t="s">
        <v>96</v>
      </c>
      <c r="D13" s="90" t="s">
        <v>424</v>
      </c>
      <c r="E13" s="90" t="s">
        <v>425</v>
      </c>
    </row>
    <row r="14" spans="1:5" s="147" customFormat="1" ht="15.6" customHeight="1">
      <c r="B14" s="90" t="s">
        <v>99</v>
      </c>
      <c r="C14" s="90" t="s">
        <v>100</v>
      </c>
      <c r="D14" s="90" t="s">
        <v>424</v>
      </c>
      <c r="E14" s="90" t="s">
        <v>425</v>
      </c>
    </row>
    <row r="15" spans="1:5" s="147" customFormat="1" ht="15.6" customHeight="1">
      <c r="B15" s="90" t="s">
        <v>101</v>
      </c>
      <c r="C15" s="90" t="s">
        <v>102</v>
      </c>
      <c r="D15" s="90" t="s">
        <v>424</v>
      </c>
      <c r="E15" s="90" t="s">
        <v>426</v>
      </c>
    </row>
    <row r="16" spans="1:5" s="147" customFormat="1" ht="15.6" customHeight="1">
      <c r="B16" s="90" t="s">
        <v>103</v>
      </c>
      <c r="C16" s="90" t="s">
        <v>104</v>
      </c>
      <c r="D16" s="90" t="s">
        <v>424</v>
      </c>
      <c r="E16" s="90" t="s">
        <v>425</v>
      </c>
    </row>
    <row r="17" spans="1:5" s="147" customFormat="1" ht="15.6" customHeight="1">
      <c r="A17" s="148"/>
      <c r="B17" s="90" t="s">
        <v>132</v>
      </c>
      <c r="C17" s="90" t="s">
        <v>133</v>
      </c>
      <c r="D17" s="90" t="s">
        <v>133</v>
      </c>
      <c r="E17" s="90" t="s">
        <v>427</v>
      </c>
    </row>
    <row r="18" spans="1:5" s="147" customFormat="1" ht="15.6" customHeight="1">
      <c r="A18" s="148"/>
      <c r="B18" s="91" t="s">
        <v>134</v>
      </c>
      <c r="C18" s="91" t="s">
        <v>135</v>
      </c>
      <c r="D18" s="91" t="s">
        <v>133</v>
      </c>
      <c r="E18" s="91" t="s">
        <v>428</v>
      </c>
    </row>
    <row r="19" spans="1:5" s="147" customFormat="1" ht="13.5" customHeight="1">
      <c r="A19" s="148"/>
      <c r="B19" s="89"/>
      <c r="C19" s="89"/>
      <c r="D19" s="89"/>
      <c r="E19" s="89"/>
    </row>
    <row r="21" spans="1:5" s="147" customFormat="1" ht="21" customHeight="1">
      <c r="B21" s="146" t="s">
        <v>63</v>
      </c>
      <c r="C21" s="149" t="s">
        <v>274</v>
      </c>
      <c r="D21" s="146" t="s">
        <v>306</v>
      </c>
      <c r="E21" s="150"/>
    </row>
    <row r="22" spans="1:5" ht="15.6">
      <c r="B22" s="90" t="s">
        <v>3</v>
      </c>
      <c r="C22" s="89" t="s">
        <v>142</v>
      </c>
      <c r="D22" s="90" t="s">
        <v>275</v>
      </c>
    </row>
    <row r="23" spans="1:5" ht="15.6">
      <c r="B23" s="90" t="s">
        <v>4</v>
      </c>
      <c r="C23" s="89" t="s">
        <v>143</v>
      </c>
      <c r="D23" s="90" t="s">
        <v>275</v>
      </c>
    </row>
    <row r="24" spans="1:5" ht="15.6">
      <c r="B24" s="90" t="s">
        <v>67</v>
      </c>
      <c r="C24" s="89" t="s">
        <v>68</v>
      </c>
      <c r="D24" s="87" t="s">
        <v>587</v>
      </c>
    </row>
    <row r="25" spans="1:5" ht="15.6">
      <c r="B25" s="90" t="s">
        <v>417</v>
      </c>
      <c r="C25" s="89" t="s">
        <v>418</v>
      </c>
      <c r="D25" s="87" t="s">
        <v>419</v>
      </c>
    </row>
    <row r="26" spans="1:5" ht="15.6">
      <c r="B26" s="90" t="s">
        <v>420</v>
      </c>
      <c r="C26" s="89" t="s">
        <v>421</v>
      </c>
      <c r="D26" s="87" t="s">
        <v>419</v>
      </c>
    </row>
    <row r="27" spans="1:5" ht="15.6">
      <c r="B27" s="90" t="s">
        <v>72</v>
      </c>
      <c r="C27" s="89" t="s">
        <v>73</v>
      </c>
      <c r="D27" s="90" t="s">
        <v>275</v>
      </c>
    </row>
    <row r="28" spans="1:5" ht="15.6">
      <c r="B28" s="90" t="s">
        <v>541</v>
      </c>
      <c r="C28" s="89" t="s">
        <v>540</v>
      </c>
      <c r="D28" s="90" t="s">
        <v>275</v>
      </c>
    </row>
    <row r="29" spans="1:5" ht="15.6">
      <c r="B29" s="90" t="s">
        <v>144</v>
      </c>
      <c r="C29" s="89" t="s">
        <v>145</v>
      </c>
      <c r="D29" s="90" t="s">
        <v>275</v>
      </c>
    </row>
    <row r="30" spans="1:5" ht="15.6">
      <c r="B30" s="90" t="s">
        <v>146</v>
      </c>
      <c r="C30" s="89" t="s">
        <v>147</v>
      </c>
      <c r="D30" s="90" t="s">
        <v>275</v>
      </c>
    </row>
    <row r="31" spans="1:5" ht="15.6">
      <c r="B31" s="90" t="s">
        <v>148</v>
      </c>
      <c r="C31" s="89" t="s">
        <v>149</v>
      </c>
      <c r="D31" s="90" t="s">
        <v>275</v>
      </c>
    </row>
    <row r="32" spans="1:5" ht="15.6">
      <c r="B32" s="90" t="s">
        <v>150</v>
      </c>
      <c r="C32" s="89" t="s">
        <v>151</v>
      </c>
      <c r="D32" s="90" t="s">
        <v>275</v>
      </c>
    </row>
    <row r="33" spans="2:4" ht="15.6">
      <c r="B33" s="90" t="s">
        <v>18</v>
      </c>
      <c r="C33" s="89" t="s">
        <v>152</v>
      </c>
      <c r="D33" s="90" t="s">
        <v>275</v>
      </c>
    </row>
    <row r="34" spans="2:4" ht="15.6">
      <c r="B34" s="90" t="s">
        <v>0</v>
      </c>
      <c r="C34" s="89" t="s">
        <v>74</v>
      </c>
      <c r="D34" s="90" t="s">
        <v>275</v>
      </c>
    </row>
    <row r="35" spans="2:4" ht="15.6">
      <c r="B35" s="90" t="s">
        <v>75</v>
      </c>
      <c r="C35" s="89" t="s">
        <v>76</v>
      </c>
      <c r="D35" s="90" t="s">
        <v>275</v>
      </c>
    </row>
    <row r="36" spans="2:4" ht="15.6">
      <c r="B36" s="90" t="s">
        <v>77</v>
      </c>
      <c r="C36" s="89" t="s">
        <v>78</v>
      </c>
      <c r="D36" s="90" t="s">
        <v>275</v>
      </c>
    </row>
    <row r="37" spans="2:4" ht="15.6">
      <c r="B37" s="90" t="s">
        <v>5</v>
      </c>
      <c r="C37" s="89" t="s">
        <v>79</v>
      </c>
      <c r="D37" s="90" t="s">
        <v>275</v>
      </c>
    </row>
    <row r="38" spans="2:4" ht="15.6">
      <c r="B38" s="90" t="s">
        <v>6</v>
      </c>
      <c r="C38" s="89" t="s">
        <v>80</v>
      </c>
      <c r="D38" s="90" t="s">
        <v>275</v>
      </c>
    </row>
    <row r="39" spans="2:4" ht="15.6">
      <c r="B39" s="90" t="s">
        <v>569</v>
      </c>
      <c r="C39" s="89" t="s">
        <v>81</v>
      </c>
      <c r="D39" s="90" t="s">
        <v>275</v>
      </c>
    </row>
    <row r="40" spans="2:4" ht="15.6">
      <c r="B40" s="90" t="s">
        <v>570</v>
      </c>
      <c r="C40" s="89" t="s">
        <v>82</v>
      </c>
      <c r="D40" s="90" t="s">
        <v>275</v>
      </c>
    </row>
    <row r="41" spans="2:4" ht="15.6">
      <c r="B41" s="90" t="s">
        <v>571</v>
      </c>
      <c r="C41" s="89" t="s">
        <v>83</v>
      </c>
      <c r="D41" s="90" t="s">
        <v>275</v>
      </c>
    </row>
    <row r="42" spans="2:4" ht="15.6">
      <c r="B42" s="90" t="s">
        <v>84</v>
      </c>
      <c r="C42" s="89" t="s">
        <v>85</v>
      </c>
      <c r="D42" s="90" t="s">
        <v>275</v>
      </c>
    </row>
    <row r="43" spans="2:4" ht="15.6">
      <c r="B43" s="90" t="s">
        <v>86</v>
      </c>
      <c r="C43" s="89" t="s">
        <v>87</v>
      </c>
      <c r="D43" s="90" t="s">
        <v>275</v>
      </c>
    </row>
    <row r="44" spans="2:4" ht="15.6">
      <c r="B44" s="90" t="s">
        <v>19</v>
      </c>
      <c r="C44" s="89" t="s">
        <v>88</v>
      </c>
      <c r="D44" s="90" t="s">
        <v>275</v>
      </c>
    </row>
    <row r="45" spans="2:4" ht="15.6">
      <c r="B45" s="90" t="s">
        <v>89</v>
      </c>
      <c r="C45" s="89" t="s">
        <v>90</v>
      </c>
      <c r="D45" s="90" t="s">
        <v>275</v>
      </c>
    </row>
    <row r="46" spans="2:4" ht="15.6">
      <c r="B46" s="90" t="s">
        <v>91</v>
      </c>
      <c r="C46" s="89" t="s">
        <v>92</v>
      </c>
      <c r="D46" s="90" t="s">
        <v>275</v>
      </c>
    </row>
    <row r="47" spans="2:4" ht="15.6">
      <c r="B47" s="90" t="s">
        <v>422</v>
      </c>
      <c r="C47" s="89" t="s">
        <v>423</v>
      </c>
      <c r="D47" s="90" t="s">
        <v>429</v>
      </c>
    </row>
    <row r="48" spans="2:4" ht="15.6">
      <c r="B48" s="90" t="s">
        <v>93</v>
      </c>
      <c r="C48" s="89" t="s">
        <v>94</v>
      </c>
      <c r="D48" s="90" t="s">
        <v>275</v>
      </c>
    </row>
    <row r="49" spans="2:4" ht="15.6">
      <c r="B49" s="90" t="s">
        <v>97</v>
      </c>
      <c r="C49" s="89" t="s">
        <v>98</v>
      </c>
      <c r="D49" s="90" t="s">
        <v>275</v>
      </c>
    </row>
    <row r="50" spans="2:4" ht="15.6">
      <c r="B50" s="90" t="s">
        <v>192</v>
      </c>
      <c r="C50" s="89" t="s">
        <v>193</v>
      </c>
      <c r="D50" s="90" t="s">
        <v>275</v>
      </c>
    </row>
    <row r="51" spans="2:4" ht="15.6">
      <c r="B51" s="90" t="s">
        <v>194</v>
      </c>
      <c r="C51" s="89" t="s">
        <v>195</v>
      </c>
      <c r="D51" s="90" t="s">
        <v>275</v>
      </c>
    </row>
    <row r="52" spans="2:4" ht="15.6">
      <c r="B52" s="90" t="s">
        <v>14</v>
      </c>
      <c r="C52" s="89" t="s">
        <v>184</v>
      </c>
      <c r="D52" s="90" t="s">
        <v>275</v>
      </c>
    </row>
    <row r="53" spans="2:4" ht="15.6">
      <c r="B53" s="90" t="s">
        <v>153</v>
      </c>
      <c r="C53" s="89" t="s">
        <v>154</v>
      </c>
      <c r="D53" s="87" t="s">
        <v>275</v>
      </c>
    </row>
    <row r="54" spans="2:4" ht="15.6">
      <c r="B54" s="90" t="s">
        <v>155</v>
      </c>
      <c r="C54" s="89" t="s">
        <v>156</v>
      </c>
      <c r="D54" s="87" t="s">
        <v>275</v>
      </c>
    </row>
    <row r="55" spans="2:4" ht="15.6">
      <c r="B55" s="90" t="s">
        <v>15</v>
      </c>
      <c r="C55" s="89" t="s">
        <v>185</v>
      </c>
      <c r="D55" s="90" t="s">
        <v>275</v>
      </c>
    </row>
    <row r="56" spans="2:4" ht="15.6">
      <c r="B56" s="90" t="s">
        <v>16</v>
      </c>
      <c r="C56" s="89" t="s">
        <v>186</v>
      </c>
      <c r="D56" s="90" t="s">
        <v>275</v>
      </c>
    </row>
    <row r="57" spans="2:4" ht="15.6">
      <c r="B57" s="90" t="s">
        <v>105</v>
      </c>
      <c r="C57" s="89" t="s">
        <v>106</v>
      </c>
      <c r="D57" s="90" t="s">
        <v>275</v>
      </c>
    </row>
    <row r="58" spans="2:4" ht="15.6">
      <c r="B58" s="90" t="s">
        <v>7</v>
      </c>
      <c r="C58" s="89" t="s">
        <v>107</v>
      </c>
      <c r="D58" s="90" t="s">
        <v>275</v>
      </c>
    </row>
    <row r="59" spans="2:4" ht="15.6">
      <c r="B59" s="90" t="s">
        <v>108</v>
      </c>
      <c r="C59" s="89" t="s">
        <v>565</v>
      </c>
      <c r="D59" s="90" t="s">
        <v>275</v>
      </c>
    </row>
    <row r="60" spans="2:4" ht="15.6">
      <c r="B60" s="90" t="s">
        <v>8</v>
      </c>
      <c r="C60" s="89" t="s">
        <v>110</v>
      </c>
      <c r="D60" s="90" t="s">
        <v>275</v>
      </c>
    </row>
    <row r="61" spans="2:4" ht="15.6">
      <c r="B61" s="90" t="s">
        <v>9</v>
      </c>
      <c r="C61" s="89" t="s">
        <v>109</v>
      </c>
      <c r="D61" s="90" t="s">
        <v>275</v>
      </c>
    </row>
    <row r="62" spans="2:4" ht="15.6">
      <c r="B62" s="90" t="s">
        <v>111</v>
      </c>
      <c r="C62" s="89" t="s">
        <v>112</v>
      </c>
      <c r="D62" s="90" t="s">
        <v>275</v>
      </c>
    </row>
    <row r="63" spans="2:4" ht="15.6">
      <c r="B63" s="90" t="s">
        <v>113</v>
      </c>
      <c r="C63" s="89" t="s">
        <v>114</v>
      </c>
      <c r="D63" s="90" t="s">
        <v>275</v>
      </c>
    </row>
    <row r="64" spans="2:4" ht="15.6">
      <c r="B64" s="90" t="s">
        <v>10</v>
      </c>
      <c r="C64" s="89" t="s">
        <v>115</v>
      </c>
      <c r="D64" s="90" t="s">
        <v>275</v>
      </c>
    </row>
    <row r="65" spans="2:4" ht="15.6">
      <c r="B65" s="90" t="s">
        <v>157</v>
      </c>
      <c r="C65" s="89" t="s">
        <v>158</v>
      </c>
      <c r="D65" s="90" t="s">
        <v>275</v>
      </c>
    </row>
    <row r="66" spans="2:4" ht="15.6">
      <c r="B66" s="90" t="s">
        <v>159</v>
      </c>
      <c r="C66" s="89" t="s">
        <v>160</v>
      </c>
      <c r="D66" s="90" t="s">
        <v>275</v>
      </c>
    </row>
    <row r="67" spans="2:4" ht="15.6">
      <c r="B67" s="90" t="s">
        <v>116</v>
      </c>
      <c r="C67" s="89" t="s">
        <v>117</v>
      </c>
      <c r="D67" s="90" t="s">
        <v>275</v>
      </c>
    </row>
    <row r="68" spans="2:4" ht="15.6">
      <c r="B68" s="90" t="s">
        <v>11</v>
      </c>
      <c r="C68" s="89" t="s">
        <v>118</v>
      </c>
      <c r="D68" s="90" t="s">
        <v>275</v>
      </c>
    </row>
    <row r="69" spans="2:4" ht="15.6">
      <c r="B69" s="90" t="s">
        <v>12</v>
      </c>
      <c r="C69" s="89" t="s">
        <v>187</v>
      </c>
      <c r="D69" s="90" t="s">
        <v>275</v>
      </c>
    </row>
    <row r="70" spans="2:4" ht="15.6">
      <c r="B70" s="90" t="s">
        <v>13</v>
      </c>
      <c r="C70" s="89" t="s">
        <v>161</v>
      </c>
      <c r="D70" s="90" t="s">
        <v>275</v>
      </c>
    </row>
    <row r="71" spans="2:4" ht="15.6">
      <c r="B71" s="90" t="s">
        <v>119</v>
      </c>
      <c r="C71" s="89" t="s">
        <v>120</v>
      </c>
      <c r="D71" s="90" t="s">
        <v>275</v>
      </c>
    </row>
    <row r="72" spans="2:4" ht="15.6">
      <c r="B72" s="90" t="s">
        <v>188</v>
      </c>
      <c r="C72" s="89" t="s">
        <v>189</v>
      </c>
      <c r="D72" s="90" t="s">
        <v>275</v>
      </c>
    </row>
    <row r="73" spans="2:4" ht="15.6">
      <c r="B73" s="90" t="s">
        <v>162</v>
      </c>
      <c r="C73" s="89" t="s">
        <v>163</v>
      </c>
      <c r="D73" s="90" t="s">
        <v>275</v>
      </c>
    </row>
    <row r="74" spans="2:4" ht="15.6">
      <c r="B74" s="90" t="s">
        <v>121</v>
      </c>
      <c r="C74" s="89" t="s">
        <v>122</v>
      </c>
      <c r="D74" s="90" t="s">
        <v>275</v>
      </c>
    </row>
    <row r="75" spans="2:4" ht="15.6">
      <c r="B75" s="90" t="s">
        <v>164</v>
      </c>
      <c r="C75" s="89" t="s">
        <v>165</v>
      </c>
      <c r="D75" s="90" t="s">
        <v>275</v>
      </c>
    </row>
    <row r="76" spans="2:4" ht="15.6">
      <c r="B76" s="90" t="s">
        <v>123</v>
      </c>
      <c r="C76" s="89" t="s">
        <v>124</v>
      </c>
      <c r="D76" s="90" t="s">
        <v>275</v>
      </c>
    </row>
    <row r="77" spans="2:4" ht="15.6">
      <c r="B77" s="90" t="s">
        <v>166</v>
      </c>
      <c r="C77" s="89" t="s">
        <v>167</v>
      </c>
      <c r="D77" s="90" t="s">
        <v>275</v>
      </c>
    </row>
    <row r="78" spans="2:4" ht="15.6">
      <c r="B78" s="90" t="s">
        <v>168</v>
      </c>
      <c r="C78" s="89" t="s">
        <v>169</v>
      </c>
      <c r="D78" s="90" t="s">
        <v>275</v>
      </c>
    </row>
    <row r="79" spans="2:4" ht="15.6">
      <c r="B79" s="90" t="s">
        <v>125</v>
      </c>
      <c r="C79" s="89" t="s">
        <v>126</v>
      </c>
      <c r="D79" s="90" t="s">
        <v>275</v>
      </c>
    </row>
    <row r="80" spans="2:4" ht="15.6">
      <c r="B80" s="90" t="s">
        <v>170</v>
      </c>
      <c r="C80" s="89" t="s">
        <v>171</v>
      </c>
      <c r="D80" s="90" t="s">
        <v>275</v>
      </c>
    </row>
    <row r="81" spans="2:4" ht="15.6">
      <c r="B81" s="90" t="s">
        <v>172</v>
      </c>
      <c r="C81" s="89" t="s">
        <v>173</v>
      </c>
      <c r="D81" s="90" t="s">
        <v>275</v>
      </c>
    </row>
    <row r="82" spans="2:4" ht="15.6">
      <c r="B82" s="90" t="s">
        <v>174</v>
      </c>
      <c r="C82" s="89" t="s">
        <v>175</v>
      </c>
      <c r="D82" s="90" t="s">
        <v>275</v>
      </c>
    </row>
    <row r="83" spans="2:4" ht="15.6">
      <c r="B83" s="90" t="s">
        <v>176</v>
      </c>
      <c r="C83" s="89" t="s">
        <v>177</v>
      </c>
      <c r="D83" s="90" t="s">
        <v>275</v>
      </c>
    </row>
    <row r="84" spans="2:4" ht="15.6">
      <c r="B84" s="90" t="s">
        <v>178</v>
      </c>
      <c r="C84" s="89" t="s">
        <v>179</v>
      </c>
      <c r="D84" s="90" t="s">
        <v>275</v>
      </c>
    </row>
    <row r="85" spans="2:4" ht="15.6">
      <c r="B85" s="90" t="s">
        <v>180</v>
      </c>
      <c r="C85" s="89" t="s">
        <v>181</v>
      </c>
      <c r="D85" s="90" t="s">
        <v>275</v>
      </c>
    </row>
    <row r="86" spans="2:4" ht="15.6">
      <c r="B86" s="90" t="s">
        <v>127</v>
      </c>
      <c r="C86" s="89" t="s">
        <v>128</v>
      </c>
      <c r="D86" s="90" t="s">
        <v>275</v>
      </c>
    </row>
    <row r="87" spans="2:4" ht="15.6">
      <c r="B87" s="90" t="s">
        <v>129</v>
      </c>
      <c r="C87" s="89" t="s">
        <v>543</v>
      </c>
      <c r="D87" s="90" t="s">
        <v>275</v>
      </c>
    </row>
    <row r="88" spans="2:4" ht="15.6">
      <c r="B88" s="90" t="s">
        <v>182</v>
      </c>
      <c r="C88" s="89" t="s">
        <v>544</v>
      </c>
      <c r="D88" s="90" t="s">
        <v>275</v>
      </c>
    </row>
    <row r="89" spans="2:4" ht="15.6">
      <c r="B89" s="90" t="s">
        <v>546</v>
      </c>
      <c r="C89" s="89" t="s">
        <v>547</v>
      </c>
      <c r="D89" s="87" t="s">
        <v>275</v>
      </c>
    </row>
    <row r="90" spans="2:4" ht="15.6">
      <c r="B90" s="90" t="s">
        <v>183</v>
      </c>
      <c r="C90" s="89" t="s">
        <v>545</v>
      </c>
      <c r="D90" s="90" t="s">
        <v>275</v>
      </c>
    </row>
    <row r="91" spans="2:4" ht="15.6">
      <c r="B91" s="90" t="s">
        <v>555</v>
      </c>
      <c r="C91" s="89" t="s">
        <v>554</v>
      </c>
      <c r="D91" s="90" t="s">
        <v>275</v>
      </c>
    </row>
    <row r="92" spans="2:4" ht="15.6">
      <c r="B92" s="90" t="s">
        <v>557</v>
      </c>
      <c r="C92" s="89" t="s">
        <v>556</v>
      </c>
      <c r="D92" s="90" t="s">
        <v>275</v>
      </c>
    </row>
    <row r="93" spans="2:4" ht="15.6">
      <c r="B93" s="90" t="s">
        <v>559</v>
      </c>
      <c r="C93" s="89" t="s">
        <v>558</v>
      </c>
      <c r="D93" s="90" t="s">
        <v>275</v>
      </c>
    </row>
    <row r="94" spans="2:4" ht="15.6">
      <c r="B94" s="90" t="s">
        <v>566</v>
      </c>
      <c r="C94" s="89" t="s">
        <v>560</v>
      </c>
      <c r="D94" s="90" t="s">
        <v>275</v>
      </c>
    </row>
    <row r="95" spans="2:4" ht="15.6">
      <c r="B95" s="90" t="s">
        <v>562</v>
      </c>
      <c r="C95" s="89" t="s">
        <v>561</v>
      </c>
      <c r="D95" s="90" t="s">
        <v>275</v>
      </c>
    </row>
    <row r="96" spans="2:4" ht="15.6">
      <c r="B96" s="90" t="s">
        <v>564</v>
      </c>
      <c r="C96" s="89" t="s">
        <v>563</v>
      </c>
      <c r="D96" s="90" t="s">
        <v>275</v>
      </c>
    </row>
    <row r="97" spans="1:5" ht="46.8">
      <c r="B97" s="87" t="s">
        <v>130</v>
      </c>
      <c r="C97" s="88" t="s">
        <v>131</v>
      </c>
      <c r="D97" s="87" t="s">
        <v>288</v>
      </c>
    </row>
    <row r="98" spans="1:5" ht="15.6">
      <c r="B98" s="90" t="s">
        <v>17</v>
      </c>
      <c r="C98" s="89" t="s">
        <v>542</v>
      </c>
      <c r="D98" s="90" t="s">
        <v>275</v>
      </c>
    </row>
    <row r="99" spans="1:5" ht="15.6">
      <c r="B99" s="90" t="s">
        <v>549</v>
      </c>
      <c r="C99" s="89" t="s">
        <v>548</v>
      </c>
      <c r="D99" s="90" t="s">
        <v>275</v>
      </c>
    </row>
    <row r="100" spans="1:5" ht="15.6">
      <c r="B100" s="90" t="s">
        <v>551</v>
      </c>
      <c r="C100" s="89" t="s">
        <v>550</v>
      </c>
      <c r="D100" s="90" t="s">
        <v>275</v>
      </c>
    </row>
    <row r="101" spans="1:5" ht="15.6">
      <c r="B101" s="90" t="s">
        <v>201</v>
      </c>
      <c r="C101" s="89" t="s">
        <v>202</v>
      </c>
      <c r="D101" s="90" t="s">
        <v>275</v>
      </c>
    </row>
    <row r="102" spans="1:5" ht="15.6">
      <c r="B102" s="90" t="s">
        <v>203</v>
      </c>
      <c r="C102" s="89" t="s">
        <v>204</v>
      </c>
      <c r="D102" s="90" t="s">
        <v>275</v>
      </c>
    </row>
    <row r="103" spans="1:5" ht="31.2">
      <c r="B103" s="87" t="s">
        <v>136</v>
      </c>
      <c r="C103" s="89" t="s">
        <v>137</v>
      </c>
      <c r="D103" s="87" t="s">
        <v>333</v>
      </c>
    </row>
    <row r="104" spans="1:5" ht="15.6" customHeight="1">
      <c r="B104" s="87" t="s">
        <v>190</v>
      </c>
      <c r="C104" s="88" t="s">
        <v>191</v>
      </c>
      <c r="D104" s="87" t="s">
        <v>276</v>
      </c>
    </row>
    <row r="105" spans="1:5" ht="15.6">
      <c r="B105" s="90" t="s">
        <v>138</v>
      </c>
      <c r="C105" s="89" t="s">
        <v>139</v>
      </c>
      <c r="D105" s="90" t="s">
        <v>334</v>
      </c>
    </row>
    <row r="106" spans="1:5" ht="15.6">
      <c r="B106" s="87" t="s">
        <v>140</v>
      </c>
      <c r="C106" s="89" t="s">
        <v>141</v>
      </c>
      <c r="D106" s="90" t="s">
        <v>275</v>
      </c>
    </row>
    <row r="107" spans="1:5" ht="15.6">
      <c r="B107" s="90" t="s">
        <v>20</v>
      </c>
      <c r="C107" s="89" t="s">
        <v>196</v>
      </c>
      <c r="D107" s="90" t="s">
        <v>275</v>
      </c>
    </row>
    <row r="108" spans="1:5" ht="15.6">
      <c r="B108" s="90" t="s">
        <v>21</v>
      </c>
      <c r="C108" s="89" t="s">
        <v>197</v>
      </c>
      <c r="D108" s="90" t="s">
        <v>275</v>
      </c>
    </row>
    <row r="109" spans="1:5" ht="15.6">
      <c r="B109" s="90" t="s">
        <v>22</v>
      </c>
      <c r="C109" s="89" t="s">
        <v>198</v>
      </c>
      <c r="D109" s="90" t="s">
        <v>275</v>
      </c>
    </row>
    <row r="110" spans="1:5" ht="15.6">
      <c r="B110" s="90" t="s">
        <v>199</v>
      </c>
      <c r="C110" s="89" t="s">
        <v>200</v>
      </c>
      <c r="D110" s="90" t="s">
        <v>275</v>
      </c>
    </row>
    <row r="111" spans="1:5" s="147" customFormat="1" ht="15.6" customHeight="1">
      <c r="A111" s="148"/>
      <c r="B111" s="90" t="s">
        <v>392</v>
      </c>
      <c r="C111" s="90" t="s">
        <v>391</v>
      </c>
      <c r="D111" s="90" t="s">
        <v>586</v>
      </c>
      <c r="E111" s="186"/>
    </row>
    <row r="112" spans="1:5" s="147" customFormat="1" ht="15.6" customHeight="1">
      <c r="A112" s="148"/>
      <c r="B112" s="90" t="s">
        <v>393</v>
      </c>
      <c r="C112" s="90" t="s">
        <v>394</v>
      </c>
      <c r="D112" s="90" t="s">
        <v>586</v>
      </c>
      <c r="E112" s="186"/>
    </row>
    <row r="113" spans="1:5" s="147" customFormat="1" ht="15.6" customHeight="1">
      <c r="A113" s="148"/>
      <c r="B113" s="90" t="s">
        <v>396</v>
      </c>
      <c r="C113" s="90" t="s">
        <v>395</v>
      </c>
      <c r="D113" s="90" t="s">
        <v>586</v>
      </c>
      <c r="E113" s="186"/>
    </row>
    <row r="114" spans="1:5" ht="15.6">
      <c r="B114" s="90" t="s">
        <v>397</v>
      </c>
      <c r="C114" s="89" t="s">
        <v>407</v>
      </c>
      <c r="D114" s="90" t="s">
        <v>586</v>
      </c>
    </row>
    <row r="115" spans="1:5" s="147" customFormat="1" ht="15.6" customHeight="1">
      <c r="A115" s="148"/>
      <c r="B115" s="90" t="s">
        <v>398</v>
      </c>
      <c r="C115" s="90" t="s">
        <v>408</v>
      </c>
      <c r="D115" s="90" t="s">
        <v>586</v>
      </c>
      <c r="E115" s="186"/>
    </row>
    <row r="116" spans="1:5" ht="15.6">
      <c r="B116" s="90" t="s">
        <v>399</v>
      </c>
      <c r="C116" s="89" t="s">
        <v>409</v>
      </c>
      <c r="D116" s="90" t="s">
        <v>586</v>
      </c>
    </row>
    <row r="117" spans="1:5" ht="15.6">
      <c r="B117" s="90" t="s">
        <v>400</v>
      </c>
      <c r="C117" s="89" t="s">
        <v>410</v>
      </c>
      <c r="D117" s="90" t="s">
        <v>586</v>
      </c>
    </row>
    <row r="118" spans="1:5" s="147" customFormat="1" ht="15.6" customHeight="1">
      <c r="A118" s="148"/>
      <c r="B118" s="90" t="s">
        <v>401</v>
      </c>
      <c r="C118" s="90" t="s">
        <v>411</v>
      </c>
      <c r="D118" s="90" t="s">
        <v>586</v>
      </c>
      <c r="E118" s="186"/>
    </row>
    <row r="119" spans="1:5" ht="15.6">
      <c r="B119" s="90" t="s">
        <v>402</v>
      </c>
      <c r="C119" s="89" t="s">
        <v>412</v>
      </c>
      <c r="D119" s="90" t="s">
        <v>586</v>
      </c>
    </row>
    <row r="120" spans="1:5" ht="15.6">
      <c r="B120" s="90" t="s">
        <v>403</v>
      </c>
      <c r="C120" s="89" t="s">
        <v>413</v>
      </c>
      <c r="D120" s="90" t="s">
        <v>586</v>
      </c>
    </row>
    <row r="121" spans="1:5" ht="15.6">
      <c r="B121" s="90" t="s">
        <v>404</v>
      </c>
      <c r="C121" s="89" t="s">
        <v>414</v>
      </c>
      <c r="D121" s="90" t="s">
        <v>586</v>
      </c>
    </row>
    <row r="122" spans="1:5" ht="15.6">
      <c r="B122" s="90" t="s">
        <v>405</v>
      </c>
      <c r="C122" s="89" t="s">
        <v>415</v>
      </c>
      <c r="D122" s="90" t="s">
        <v>586</v>
      </c>
    </row>
    <row r="123" spans="1:5" s="147" customFormat="1" ht="15.6" customHeight="1">
      <c r="A123" s="148"/>
      <c r="B123" s="187" t="s">
        <v>406</v>
      </c>
      <c r="C123" s="187" t="s">
        <v>416</v>
      </c>
      <c r="D123" s="90" t="s">
        <v>586</v>
      </c>
      <c r="E123" s="186"/>
    </row>
    <row r="124" spans="1:5" ht="15.6">
      <c r="B124" s="91" t="s">
        <v>553</v>
      </c>
      <c r="C124" s="92" t="s">
        <v>552</v>
      </c>
      <c r="D124" s="91" t="s">
        <v>275</v>
      </c>
    </row>
  </sheetData>
  <sheetProtection algorithmName="SHA-512" hashValue="b+tz2eHGOIVpCCcLLfTg+JGW6RS0rXc4f3iHwHyvTdO5LFVmrprBTja3IzmEBv5/QWpRqglrbAbGne/cOz7IFg==" saltValue="/nXWgRfxr9p26ODHrR45JQ==" spinCount="100000" sheet="1" objects="1" scenarios="1"/>
  <mergeCells count="3">
    <mergeCell ref="B4:C4"/>
    <mergeCell ref="B5:C5"/>
    <mergeCell ref="B6:C6"/>
  </mergeCells>
  <phoneticPr fontId="29" type="noConversion"/>
  <conditionalFormatting sqref="A9:A19 A111:A113 A115 A118 A123">
    <cfRule type="containsText" dxfId="3" priority="1" operator="containsText" text="N/A">
      <formula>NOT(ISERROR(SEARCH("N/A",A9)))</formula>
    </cfRule>
    <cfRule type="containsText" dxfId="2" priority="2" operator="containsText" text="DELVIS">
      <formula>NOT(ISERROR(SEARCH("DELVIS",A9)))</formula>
    </cfRule>
    <cfRule type="containsText" dxfId="1" priority="3" operator="containsText" text="NEJ">
      <formula>NOT(ISERROR(SEARCH("NEJ",A9)))</formula>
    </cfRule>
    <cfRule type="containsText" dxfId="0" priority="4" operator="containsText" text="JA">
      <formula>NOT(ISERROR(SEARCH("JA",A9)))</formula>
    </cfRule>
  </conditionalFormatting>
  <dataValidations count="1">
    <dataValidation type="list" allowBlank="1" showInputMessage="1" showErrorMessage="1" sqref="A9:A19 A111:A113 A115 A118 A123" xr:uid="{73402378-37C0-4112-B6B5-1097BC0D58B3}">
      <formula1>#REF!</formula1>
    </dataValidation>
  </dataValidations>
  <pageMargins left="0.7" right="0.7" top="0.75" bottom="0.75" header="0.3" footer="0.3"/>
  <pageSetup paperSize="9" scale="36" fitToHeight="2" orientation="portrait" r:id="rId1"/>
  <rowBreaks count="1" manualBreakCount="1">
    <brk id="9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7E94-576C-4F4B-A606-404C7AA4489D}">
  <sheetPr>
    <pageSetUpPr fitToPage="1"/>
  </sheetPr>
  <dimension ref="B1:M39"/>
  <sheetViews>
    <sheetView zoomScaleNormal="100" workbookViewId="0">
      <selection activeCell="C21" sqref="C21:L21"/>
    </sheetView>
  </sheetViews>
  <sheetFormatPr defaultColWidth="9.109375" defaultRowHeight="14.4"/>
  <cols>
    <col min="1" max="1" width="2.109375" style="53" customWidth="1"/>
    <col min="2" max="2" width="9.109375" style="53"/>
    <col min="3" max="3" width="4.44140625" style="53" customWidth="1"/>
    <col min="4" max="7" width="9.109375" style="53"/>
    <col min="8" max="8" width="23" style="53" customWidth="1"/>
    <col min="9" max="9" width="7.109375" style="53" customWidth="1"/>
    <col min="10" max="10" width="9.109375" style="53" customWidth="1"/>
    <col min="11" max="11" width="6" style="53" customWidth="1"/>
    <col min="12" max="12" width="9.109375" style="53" customWidth="1"/>
    <col min="13" max="13" width="106.88671875" style="53" customWidth="1"/>
    <col min="14" max="16384" width="9.109375" style="53"/>
  </cols>
  <sheetData>
    <row r="1" spans="2:13" ht="25.8">
      <c r="B1" s="50" t="s">
        <v>205</v>
      </c>
      <c r="E1" s="40"/>
      <c r="F1" s="40"/>
      <c r="G1" s="40"/>
      <c r="H1" s="40"/>
      <c r="I1" s="40"/>
      <c r="J1" s="40"/>
      <c r="K1" s="40"/>
      <c r="L1" s="40"/>
      <c r="M1" s="40"/>
    </row>
    <row r="2" spans="2:13" ht="23.4">
      <c r="B2" s="51" t="s">
        <v>289</v>
      </c>
      <c r="C2" s="41"/>
      <c r="D2" s="41"/>
      <c r="E2" s="41"/>
      <c r="F2" s="41"/>
      <c r="G2" s="41"/>
      <c r="H2" s="41"/>
      <c r="I2" s="41"/>
      <c r="J2" s="41"/>
      <c r="K2" s="41"/>
      <c r="L2" s="41"/>
      <c r="M2" s="40"/>
    </row>
    <row r="3" spans="2:13" ht="15.6">
      <c r="C3" s="52"/>
      <c r="D3" s="94"/>
      <c r="F3" s="40"/>
      <c r="G3" s="40"/>
      <c r="H3" s="40"/>
      <c r="I3" s="40"/>
      <c r="J3" s="40"/>
      <c r="K3" s="40"/>
      <c r="L3" s="40"/>
      <c r="M3" s="40"/>
    </row>
    <row r="4" spans="2:13" s="93" customFormat="1" ht="20.25" customHeight="1">
      <c r="B4" s="35"/>
      <c r="C4" s="96" t="s">
        <v>211</v>
      </c>
      <c r="D4" s="36"/>
      <c r="E4" s="36"/>
      <c r="F4" s="35"/>
      <c r="G4" s="36"/>
      <c r="H4" s="36"/>
      <c r="I4" s="36"/>
      <c r="J4" s="36"/>
      <c r="K4" s="36"/>
      <c r="L4" s="36"/>
      <c r="M4" s="97" t="s">
        <v>212</v>
      </c>
    </row>
    <row r="5" spans="2:13">
      <c r="B5" s="205" t="s">
        <v>213</v>
      </c>
      <c r="C5" s="237" t="s">
        <v>214</v>
      </c>
      <c r="D5" s="238"/>
      <c r="E5" s="238"/>
      <c r="F5" s="238"/>
      <c r="G5" s="238"/>
      <c r="H5" s="238"/>
      <c r="I5" s="238"/>
      <c r="J5" s="238"/>
      <c r="K5" s="238"/>
      <c r="L5" s="238"/>
      <c r="M5" s="256"/>
    </row>
    <row r="6" spans="2:13" ht="96" customHeight="1">
      <c r="B6" s="205"/>
      <c r="C6" s="25" t="s">
        <v>215</v>
      </c>
      <c r="D6" s="248" t="s">
        <v>216</v>
      </c>
      <c r="E6" s="249"/>
      <c r="F6" s="249"/>
      <c r="G6" s="249"/>
      <c r="H6" s="249"/>
      <c r="I6" s="249"/>
      <c r="J6" s="249"/>
      <c r="K6" s="249"/>
      <c r="L6" s="250"/>
      <c r="M6" s="24" t="s">
        <v>591</v>
      </c>
    </row>
    <row r="7" spans="2:13" ht="31.5" customHeight="1">
      <c r="B7" s="205"/>
      <c r="C7" s="49" t="s">
        <v>215</v>
      </c>
      <c r="D7" s="240" t="s">
        <v>217</v>
      </c>
      <c r="E7" s="241"/>
      <c r="F7" s="241"/>
      <c r="G7" s="241"/>
      <c r="H7" s="241"/>
      <c r="I7" s="241"/>
      <c r="J7" s="241"/>
      <c r="K7" s="241"/>
      <c r="L7" s="242"/>
      <c r="M7" s="27" t="s">
        <v>325</v>
      </c>
    </row>
    <row r="8" spans="2:13" ht="47.25" customHeight="1">
      <c r="B8" s="205"/>
      <c r="C8" s="49" t="s">
        <v>215</v>
      </c>
      <c r="D8" s="240" t="s">
        <v>218</v>
      </c>
      <c r="E8" s="241"/>
      <c r="F8" s="241"/>
      <c r="G8" s="241"/>
      <c r="H8" s="241"/>
      <c r="I8" s="241"/>
      <c r="J8" s="241"/>
      <c r="K8" s="241"/>
      <c r="L8" s="242"/>
      <c r="M8" s="27" t="s">
        <v>326</v>
      </c>
    </row>
    <row r="9" spans="2:13" ht="78.75" customHeight="1">
      <c r="B9" s="205"/>
      <c r="C9" s="25" t="s">
        <v>215</v>
      </c>
      <c r="D9" s="248" t="s">
        <v>219</v>
      </c>
      <c r="E9" s="249"/>
      <c r="F9" s="249"/>
      <c r="G9" s="249"/>
      <c r="H9" s="249"/>
      <c r="I9" s="249"/>
      <c r="J9" s="249"/>
      <c r="K9" s="249"/>
      <c r="L9" s="250"/>
      <c r="M9" s="24" t="s">
        <v>327</v>
      </c>
    </row>
    <row r="10" spans="2:13">
      <c r="B10" s="244" t="s">
        <v>220</v>
      </c>
      <c r="C10" s="240" t="s">
        <v>221</v>
      </c>
      <c r="D10" s="241"/>
      <c r="E10" s="241"/>
      <c r="F10" s="241"/>
      <c r="G10" s="241"/>
      <c r="H10" s="241"/>
      <c r="I10" s="241"/>
      <c r="J10" s="241"/>
      <c r="K10" s="241"/>
      <c r="L10" s="241"/>
      <c r="M10" s="242"/>
    </row>
    <row r="11" spans="2:13" ht="57.6">
      <c r="B11" s="245"/>
      <c r="C11" s="204" t="s">
        <v>215</v>
      </c>
      <c r="D11" s="248" t="s">
        <v>222</v>
      </c>
      <c r="E11" s="249"/>
      <c r="F11" s="249"/>
      <c r="G11" s="249"/>
      <c r="H11" s="249"/>
      <c r="I11" s="249"/>
      <c r="J11" s="249"/>
      <c r="K11" s="249"/>
      <c r="L11" s="250"/>
      <c r="M11" s="24" t="s">
        <v>328</v>
      </c>
    </row>
    <row r="12" spans="2:13" ht="57.6">
      <c r="B12" s="245"/>
      <c r="C12" s="205"/>
      <c r="D12" s="251"/>
      <c r="E12" s="252"/>
      <c r="F12" s="252"/>
      <c r="G12" s="252"/>
      <c r="H12" s="252"/>
      <c r="I12" s="252"/>
      <c r="J12" s="252"/>
      <c r="K12" s="252"/>
      <c r="L12" s="253"/>
      <c r="M12" s="29" t="s">
        <v>592</v>
      </c>
    </row>
    <row r="13" spans="2:13">
      <c r="B13" s="245"/>
      <c r="C13" s="205"/>
      <c r="D13" s="251"/>
      <c r="E13" s="252"/>
      <c r="F13" s="252"/>
      <c r="G13" s="252"/>
      <c r="H13" s="252"/>
      <c r="I13" s="252"/>
      <c r="J13" s="252"/>
      <c r="K13" s="252"/>
      <c r="L13" s="253"/>
      <c r="M13" s="29" t="s">
        <v>329</v>
      </c>
    </row>
    <row r="14" spans="2:13">
      <c r="B14" s="245"/>
      <c r="C14" s="205"/>
      <c r="D14" s="251"/>
      <c r="E14" s="252"/>
      <c r="F14" s="252"/>
      <c r="G14" s="252"/>
      <c r="H14" s="252"/>
      <c r="I14" s="252"/>
      <c r="J14" s="252"/>
      <c r="K14" s="252"/>
      <c r="L14" s="253"/>
      <c r="M14" s="29" t="s">
        <v>330</v>
      </c>
    </row>
    <row r="15" spans="2:13" ht="49.8" customHeight="1">
      <c r="B15" s="245"/>
      <c r="C15" s="205"/>
      <c r="D15" s="251"/>
      <c r="E15" s="252"/>
      <c r="F15" s="252"/>
      <c r="G15" s="252"/>
      <c r="H15" s="252"/>
      <c r="I15" s="252"/>
      <c r="J15" s="252"/>
      <c r="K15" s="252"/>
      <c r="L15" s="253"/>
      <c r="M15" s="29" t="s">
        <v>331</v>
      </c>
    </row>
    <row r="16" spans="2:13" ht="25.2" customHeight="1">
      <c r="B16" s="245"/>
      <c r="C16" s="206"/>
      <c r="D16" s="237"/>
      <c r="E16" s="238"/>
      <c r="F16" s="238"/>
      <c r="G16" s="238"/>
      <c r="H16" s="238"/>
      <c r="I16" s="238"/>
      <c r="J16" s="238"/>
      <c r="K16" s="238"/>
      <c r="L16" s="254"/>
      <c r="M16" s="30" t="s">
        <v>332</v>
      </c>
    </row>
    <row r="17" spans="2:13" ht="72">
      <c r="B17" s="245"/>
      <c r="C17" s="28" t="s">
        <v>215</v>
      </c>
      <c r="D17" s="236" t="s">
        <v>223</v>
      </c>
      <c r="E17" s="236"/>
      <c r="F17" s="236"/>
      <c r="G17" s="236"/>
      <c r="H17" s="236"/>
      <c r="I17" s="236"/>
      <c r="J17" s="236"/>
      <c r="K17" s="236"/>
      <c r="L17" s="236"/>
      <c r="M17" s="27" t="s">
        <v>593</v>
      </c>
    </row>
    <row r="18" spans="2:13" ht="46.5" customHeight="1">
      <c r="B18" s="246"/>
      <c r="C18" s="28" t="s">
        <v>215</v>
      </c>
      <c r="D18" s="236" t="s">
        <v>224</v>
      </c>
      <c r="E18" s="236"/>
      <c r="F18" s="236"/>
      <c r="G18" s="236"/>
      <c r="H18" s="236"/>
      <c r="I18" s="236"/>
      <c r="J18" s="236"/>
      <c r="K18" s="236"/>
      <c r="L18" s="236"/>
      <c r="M18" s="27" t="s">
        <v>389</v>
      </c>
    </row>
    <row r="19" spans="2:13" ht="33.75" customHeight="1">
      <c r="B19" s="246"/>
      <c r="C19" s="28" t="s">
        <v>215</v>
      </c>
      <c r="D19" s="236" t="s">
        <v>225</v>
      </c>
      <c r="E19" s="236"/>
      <c r="F19" s="236"/>
      <c r="G19" s="236"/>
      <c r="H19" s="236"/>
      <c r="I19" s="236"/>
      <c r="J19" s="236"/>
      <c r="K19" s="236"/>
      <c r="L19" s="236"/>
      <c r="M19" s="27" t="s">
        <v>594</v>
      </c>
    </row>
    <row r="20" spans="2:13" ht="28.8">
      <c r="B20" s="247"/>
      <c r="C20" s="28" t="s">
        <v>215</v>
      </c>
      <c r="D20" s="236" t="s">
        <v>226</v>
      </c>
      <c r="E20" s="236"/>
      <c r="F20" s="236"/>
      <c r="G20" s="236"/>
      <c r="H20" s="236"/>
      <c r="I20" s="236"/>
      <c r="J20" s="236"/>
      <c r="K20" s="236"/>
      <c r="L20" s="236"/>
      <c r="M20" s="27" t="s">
        <v>595</v>
      </c>
    </row>
    <row r="21" spans="2:13" ht="148.80000000000001" customHeight="1">
      <c r="B21" s="28" t="s">
        <v>227</v>
      </c>
      <c r="C21" s="252" t="s">
        <v>228</v>
      </c>
      <c r="D21" s="252"/>
      <c r="E21" s="252"/>
      <c r="F21" s="252"/>
      <c r="G21" s="252"/>
      <c r="H21" s="252"/>
      <c r="I21" s="252"/>
      <c r="J21" s="252"/>
      <c r="K21" s="252"/>
      <c r="L21" s="253"/>
      <c r="M21" s="29" t="s">
        <v>596</v>
      </c>
    </row>
    <row r="22" spans="2:13">
      <c r="B22" s="28" t="s">
        <v>229</v>
      </c>
      <c r="C22" s="240" t="s">
        <v>230</v>
      </c>
      <c r="D22" s="241"/>
      <c r="E22" s="241"/>
      <c r="F22" s="241"/>
      <c r="G22" s="241"/>
      <c r="H22" s="241"/>
      <c r="I22" s="241"/>
      <c r="J22" s="241"/>
      <c r="K22" s="241"/>
      <c r="L22" s="241"/>
      <c r="M22" s="243"/>
    </row>
    <row r="23" spans="2:13">
      <c r="B23" s="255" t="s">
        <v>231</v>
      </c>
      <c r="C23" s="238" t="s">
        <v>232</v>
      </c>
      <c r="D23" s="238"/>
      <c r="E23" s="238"/>
      <c r="F23" s="238"/>
      <c r="G23" s="238"/>
      <c r="H23" s="238"/>
      <c r="I23" s="238"/>
      <c r="J23" s="238"/>
      <c r="K23" s="238"/>
      <c r="L23" s="238"/>
      <c r="M23" s="239"/>
    </row>
    <row r="24" spans="2:13" ht="31.5" customHeight="1">
      <c r="B24" s="255"/>
      <c r="C24" s="49" t="s">
        <v>215</v>
      </c>
      <c r="D24" s="240" t="s">
        <v>233</v>
      </c>
      <c r="E24" s="241"/>
      <c r="F24" s="241"/>
      <c r="G24" s="241"/>
      <c r="H24" s="241"/>
      <c r="I24" s="241"/>
      <c r="J24" s="241"/>
      <c r="K24" s="241"/>
      <c r="L24" s="242"/>
      <c r="M24" s="27" t="s">
        <v>326</v>
      </c>
    </row>
    <row r="25" spans="2:13" ht="29.25" customHeight="1">
      <c r="B25" s="255"/>
      <c r="C25" s="49" t="s">
        <v>215</v>
      </c>
      <c r="D25" s="240" t="s">
        <v>234</v>
      </c>
      <c r="E25" s="241"/>
      <c r="F25" s="241"/>
      <c r="G25" s="241"/>
      <c r="H25" s="241"/>
      <c r="I25" s="241"/>
      <c r="J25" s="241"/>
      <c r="K25" s="241"/>
      <c r="L25" s="242"/>
      <c r="M25" s="27" t="s">
        <v>326</v>
      </c>
    </row>
    <row r="26" spans="2:13" ht="44.25" customHeight="1">
      <c r="B26" s="255"/>
      <c r="C26" s="49" t="s">
        <v>215</v>
      </c>
      <c r="D26" s="240" t="s">
        <v>235</v>
      </c>
      <c r="E26" s="241"/>
      <c r="F26" s="241"/>
      <c r="G26" s="241"/>
      <c r="H26" s="241"/>
      <c r="I26" s="241"/>
      <c r="J26" s="241"/>
      <c r="K26" s="241"/>
      <c r="L26" s="242"/>
      <c r="M26" s="27" t="s">
        <v>326</v>
      </c>
    </row>
    <row r="27" spans="2:13" ht="48.75" customHeight="1">
      <c r="B27" s="255"/>
      <c r="C27" s="28" t="s">
        <v>215</v>
      </c>
      <c r="D27" s="240" t="s">
        <v>236</v>
      </c>
      <c r="E27" s="241"/>
      <c r="F27" s="241"/>
      <c r="G27" s="241"/>
      <c r="H27" s="241"/>
      <c r="I27" s="241"/>
      <c r="J27" s="241"/>
      <c r="K27" s="241"/>
      <c r="L27" s="242"/>
      <c r="M27" s="27" t="s">
        <v>326</v>
      </c>
    </row>
    <row r="28" spans="2:13">
      <c r="B28" s="204" t="s">
        <v>237</v>
      </c>
      <c r="C28" s="237" t="s">
        <v>238</v>
      </c>
      <c r="D28" s="238"/>
      <c r="E28" s="238"/>
      <c r="F28" s="238"/>
      <c r="G28" s="238"/>
      <c r="H28" s="238"/>
      <c r="I28" s="238"/>
      <c r="J28" s="238"/>
      <c r="K28" s="238"/>
      <c r="L28" s="238"/>
      <c r="M28" s="254"/>
    </row>
    <row r="29" spans="2:13" ht="55.5" customHeight="1">
      <c r="B29" s="205"/>
      <c r="C29" s="49" t="s">
        <v>215</v>
      </c>
      <c r="D29" s="240" t="s">
        <v>239</v>
      </c>
      <c r="E29" s="241"/>
      <c r="F29" s="241"/>
      <c r="G29" s="241"/>
      <c r="H29" s="241"/>
      <c r="I29" s="241"/>
      <c r="J29" s="241"/>
      <c r="K29" s="241"/>
      <c r="L29" s="242"/>
      <c r="M29" s="27" t="s">
        <v>326</v>
      </c>
    </row>
    <row r="30" spans="2:13" ht="33.75" customHeight="1">
      <c r="B30" s="205"/>
      <c r="C30" s="49" t="s">
        <v>215</v>
      </c>
      <c r="D30" s="240" t="s">
        <v>240</v>
      </c>
      <c r="E30" s="241"/>
      <c r="F30" s="241"/>
      <c r="G30" s="241"/>
      <c r="H30" s="241"/>
      <c r="I30" s="241"/>
      <c r="J30" s="241"/>
      <c r="K30" s="241"/>
      <c r="L30" s="242"/>
      <c r="M30" s="27" t="s">
        <v>326</v>
      </c>
    </row>
    <row r="31" spans="2:13" ht="34.5" customHeight="1">
      <c r="B31" s="206"/>
      <c r="C31" s="28" t="s">
        <v>215</v>
      </c>
      <c r="D31" s="240" t="s">
        <v>241</v>
      </c>
      <c r="E31" s="241"/>
      <c r="F31" s="241"/>
      <c r="G31" s="241"/>
      <c r="H31" s="241"/>
      <c r="I31" s="241"/>
      <c r="J31" s="241"/>
      <c r="K31" s="241"/>
      <c r="L31" s="242"/>
      <c r="M31" s="27" t="s">
        <v>326</v>
      </c>
    </row>
    <row r="32" spans="2:13">
      <c r="B32" s="204" t="s">
        <v>242</v>
      </c>
      <c r="C32" s="237" t="s">
        <v>243</v>
      </c>
      <c r="D32" s="238"/>
      <c r="E32" s="238"/>
      <c r="F32" s="238"/>
      <c r="G32" s="238"/>
      <c r="H32" s="238"/>
      <c r="I32" s="238"/>
      <c r="J32" s="238"/>
      <c r="K32" s="238"/>
      <c r="L32" s="238"/>
      <c r="M32" s="239"/>
    </row>
    <row r="33" spans="2:13" ht="74.25" customHeight="1">
      <c r="B33" s="205"/>
      <c r="C33" s="28" t="s">
        <v>215</v>
      </c>
      <c r="D33" s="240" t="s">
        <v>244</v>
      </c>
      <c r="E33" s="241"/>
      <c r="F33" s="241"/>
      <c r="G33" s="241"/>
      <c r="H33" s="241"/>
      <c r="I33" s="241"/>
      <c r="J33" s="241"/>
      <c r="K33" s="241"/>
      <c r="L33" s="242"/>
      <c r="M33" s="27" t="s">
        <v>326</v>
      </c>
    </row>
    <row r="34" spans="2:13">
      <c r="B34" s="54" t="s">
        <v>245</v>
      </c>
      <c r="C34" s="240" t="s">
        <v>246</v>
      </c>
      <c r="D34" s="241"/>
      <c r="E34" s="241"/>
      <c r="F34" s="241"/>
      <c r="G34" s="241"/>
      <c r="H34" s="241"/>
      <c r="I34" s="241"/>
      <c r="J34" s="241"/>
      <c r="K34" s="241"/>
      <c r="L34" s="241"/>
      <c r="M34" s="242"/>
    </row>
    <row r="35" spans="2:13">
      <c r="B35" s="204" t="s">
        <v>247</v>
      </c>
      <c r="C35" s="240" t="s">
        <v>248</v>
      </c>
      <c r="D35" s="241"/>
      <c r="E35" s="241"/>
      <c r="F35" s="241"/>
      <c r="G35" s="241"/>
      <c r="H35" s="241"/>
      <c r="I35" s="241"/>
      <c r="J35" s="241"/>
      <c r="K35" s="241"/>
      <c r="L35" s="241"/>
      <c r="M35" s="242"/>
    </row>
    <row r="36" spans="2:13" ht="63" customHeight="1">
      <c r="B36" s="206"/>
      <c r="C36" s="28" t="s">
        <v>215</v>
      </c>
      <c r="D36" s="236" t="s">
        <v>249</v>
      </c>
      <c r="E36" s="236"/>
      <c r="F36" s="236"/>
      <c r="G36" s="236"/>
      <c r="H36" s="236"/>
      <c r="I36" s="236"/>
      <c r="J36" s="236"/>
      <c r="K36" s="236"/>
      <c r="L36" s="236"/>
      <c r="M36" s="27" t="s">
        <v>326</v>
      </c>
    </row>
    <row r="37" spans="2:13" ht="46.5" customHeight="1">
      <c r="B37" s="28" t="s">
        <v>250</v>
      </c>
      <c r="C37" s="236" t="s">
        <v>311</v>
      </c>
      <c r="D37" s="236"/>
      <c r="E37" s="236"/>
      <c r="F37" s="236"/>
      <c r="G37" s="236"/>
      <c r="H37" s="236"/>
      <c r="I37" s="236"/>
      <c r="J37" s="236"/>
      <c r="K37" s="236"/>
      <c r="L37" s="236"/>
      <c r="M37" s="27" t="s">
        <v>326</v>
      </c>
    </row>
    <row r="38" spans="2:13">
      <c r="B38" s="40"/>
      <c r="C38" s="40"/>
      <c r="D38" s="40"/>
      <c r="E38" s="40"/>
      <c r="F38" s="40"/>
      <c r="G38" s="40"/>
      <c r="H38" s="40"/>
      <c r="I38" s="40"/>
      <c r="J38" s="40"/>
      <c r="K38" s="40"/>
      <c r="L38" s="40"/>
      <c r="M38" s="40"/>
    </row>
    <row r="39" spans="2:13">
      <c r="B39" s="40"/>
      <c r="C39" s="40"/>
      <c r="D39" s="40"/>
      <c r="E39" s="40"/>
      <c r="F39" s="40"/>
      <c r="G39" s="40"/>
      <c r="H39" s="40"/>
      <c r="I39" s="40"/>
      <c r="J39" s="40"/>
      <c r="K39" s="40"/>
      <c r="L39" s="40"/>
      <c r="M39" s="40"/>
    </row>
  </sheetData>
  <sheetProtection algorithmName="SHA-512" hashValue="HT5+V8exSsTXY4aqlp8FZyn0FS1lWW9eI3yynZQmBYqjpSMxsTRbJjNxJGd61owaRFHoAxgiqUdK5yAzPw00aw==" saltValue="T4yZXYzkzFpYqX1DWr3wBQ==" spinCount="100000" sheet="1" objects="1" scenarios="1"/>
  <mergeCells count="35">
    <mergeCell ref="B28:B31"/>
    <mergeCell ref="C28:M28"/>
    <mergeCell ref="D29:L29"/>
    <mergeCell ref="B32:B33"/>
    <mergeCell ref="C32:M32"/>
    <mergeCell ref="D33:L33"/>
    <mergeCell ref="C21:L21"/>
    <mergeCell ref="C22:M22"/>
    <mergeCell ref="B23:B27"/>
    <mergeCell ref="D24:L24"/>
    <mergeCell ref="D8:L8"/>
    <mergeCell ref="D9:L9"/>
    <mergeCell ref="C5:M5"/>
    <mergeCell ref="B5:B9"/>
    <mergeCell ref="D6:L6"/>
    <mergeCell ref="D7:L7"/>
    <mergeCell ref="B10:B20"/>
    <mergeCell ref="C10:M10"/>
    <mergeCell ref="C11:C16"/>
    <mergeCell ref="D11:L16"/>
    <mergeCell ref="D17:L17"/>
    <mergeCell ref="D30:L30"/>
    <mergeCell ref="C35:M35"/>
    <mergeCell ref="D31:L31"/>
    <mergeCell ref="D18:L18"/>
    <mergeCell ref="C23:M23"/>
    <mergeCell ref="D25:L25"/>
    <mergeCell ref="D26:L26"/>
    <mergeCell ref="D27:L27"/>
    <mergeCell ref="D19:L19"/>
    <mergeCell ref="D20:L20"/>
    <mergeCell ref="C34:M34"/>
    <mergeCell ref="B35:B36"/>
    <mergeCell ref="D36:L36"/>
    <mergeCell ref="C37:L37"/>
  </mergeCells>
  <pageMargins left="0.7" right="0.7" top="0.75" bottom="0.75" header="0.3" footer="0.3"/>
  <pageSetup paperSize="9" scale="41"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DFD4-E73C-4185-B028-46EB3C1CA1DF}">
  <dimension ref="B1:H26"/>
  <sheetViews>
    <sheetView zoomScaleNormal="100" workbookViewId="0">
      <selection activeCell="L16" sqref="L16"/>
    </sheetView>
  </sheetViews>
  <sheetFormatPr defaultColWidth="9.109375" defaultRowHeight="15"/>
  <cols>
    <col min="1" max="1" width="2.6640625" style="13" customWidth="1"/>
    <col min="2" max="2" width="8.6640625" style="13" customWidth="1"/>
    <col min="3" max="3" width="27.6640625" style="13" customWidth="1"/>
    <col min="4" max="4" width="50.44140625" style="13" bestFit="1" customWidth="1"/>
    <col min="5" max="8" width="20.6640625" style="13" customWidth="1"/>
    <col min="9" max="16384" width="9.109375" style="13"/>
  </cols>
  <sheetData>
    <row r="1" spans="2:8" ht="25.8">
      <c r="B1" s="50" t="s">
        <v>205</v>
      </c>
      <c r="C1" s="50"/>
    </row>
    <row r="2" spans="2:8" ht="23.4">
      <c r="B2" s="51" t="s">
        <v>307</v>
      </c>
    </row>
    <row r="3" spans="2:8">
      <c r="B3" s="22"/>
    </row>
    <row r="4" spans="2:8" ht="15.6">
      <c r="B4" s="79"/>
      <c r="C4" s="95"/>
      <c r="D4" s="31"/>
      <c r="E4" s="31" t="s">
        <v>23</v>
      </c>
      <c r="F4" s="31" t="s">
        <v>24</v>
      </c>
      <c r="G4" s="31" t="s">
        <v>25</v>
      </c>
      <c r="H4" s="56" t="s">
        <v>27</v>
      </c>
    </row>
    <row r="5" spans="2:8" ht="46.8">
      <c r="B5" s="34"/>
      <c r="C5" s="60" t="s">
        <v>310</v>
      </c>
      <c r="D5" s="55"/>
      <c r="E5" s="55" t="s">
        <v>251</v>
      </c>
      <c r="F5" s="55" t="s">
        <v>252</v>
      </c>
      <c r="G5" s="55" t="s">
        <v>253</v>
      </c>
      <c r="H5" s="33" t="s">
        <v>254</v>
      </c>
    </row>
    <row r="6" spans="2:8" ht="15" customHeight="1">
      <c r="B6" s="57">
        <v>1</v>
      </c>
      <c r="C6" s="257" t="s">
        <v>255</v>
      </c>
      <c r="D6" s="58" t="s">
        <v>256</v>
      </c>
      <c r="E6" s="262">
        <v>10</v>
      </c>
      <c r="F6" s="262">
        <v>0</v>
      </c>
      <c r="G6" s="262">
        <v>6</v>
      </c>
      <c r="H6" s="262">
        <v>4</v>
      </c>
    </row>
    <row r="7" spans="2:8">
      <c r="B7" s="57">
        <v>2</v>
      </c>
      <c r="C7" s="258"/>
      <c r="D7" s="58" t="s">
        <v>257</v>
      </c>
      <c r="E7" s="262">
        <v>1145</v>
      </c>
      <c r="F7" s="263" t="s">
        <v>37</v>
      </c>
      <c r="G7" s="262">
        <v>13140</v>
      </c>
      <c r="H7" s="262">
        <v>4963</v>
      </c>
    </row>
    <row r="8" spans="2:8">
      <c r="B8" s="57">
        <v>3</v>
      </c>
      <c r="C8" s="258"/>
      <c r="D8" s="59" t="s">
        <v>258</v>
      </c>
      <c r="E8" s="262">
        <v>1145</v>
      </c>
      <c r="F8" s="263" t="s">
        <v>37</v>
      </c>
      <c r="G8" s="262">
        <v>10752</v>
      </c>
      <c r="H8" s="262">
        <v>4081</v>
      </c>
    </row>
    <row r="9" spans="2:8">
      <c r="B9" s="57" t="s">
        <v>259</v>
      </c>
      <c r="C9" s="258"/>
      <c r="D9" s="59" t="s">
        <v>260</v>
      </c>
      <c r="E9" s="263" t="s">
        <v>37</v>
      </c>
      <c r="F9" s="263" t="s">
        <v>37</v>
      </c>
      <c r="G9" s="263" t="s">
        <v>37</v>
      </c>
      <c r="H9" s="263" t="s">
        <v>37</v>
      </c>
    </row>
    <row r="10" spans="2:8" ht="28.8">
      <c r="B10" s="57">
        <v>5</v>
      </c>
      <c r="C10" s="258"/>
      <c r="D10" s="59" t="s">
        <v>261</v>
      </c>
      <c r="E10" s="263" t="s">
        <v>37</v>
      </c>
      <c r="F10" s="263" t="s">
        <v>37</v>
      </c>
      <c r="G10" s="263" t="s">
        <v>37</v>
      </c>
      <c r="H10" s="263" t="s">
        <v>37</v>
      </c>
    </row>
    <row r="11" spans="2:8">
      <c r="B11" s="57" t="s">
        <v>262</v>
      </c>
      <c r="C11" s="258"/>
      <c r="D11" s="59" t="s">
        <v>263</v>
      </c>
      <c r="E11" s="263" t="s">
        <v>37</v>
      </c>
      <c r="F11" s="263" t="s">
        <v>37</v>
      </c>
      <c r="G11" s="263" t="s">
        <v>37</v>
      </c>
      <c r="H11" s="263" t="s">
        <v>37</v>
      </c>
    </row>
    <row r="12" spans="2:8">
      <c r="B12" s="57">
        <v>7</v>
      </c>
      <c r="C12" s="259"/>
      <c r="D12" s="59" t="s">
        <v>264</v>
      </c>
      <c r="E12" s="263" t="s">
        <v>37</v>
      </c>
      <c r="F12" s="263" t="s">
        <v>37</v>
      </c>
      <c r="G12" s="263">
        <v>2388</v>
      </c>
      <c r="H12" s="263">
        <v>881</v>
      </c>
    </row>
    <row r="13" spans="2:8">
      <c r="B13" s="57">
        <v>9</v>
      </c>
      <c r="C13" s="260" t="s">
        <v>308</v>
      </c>
      <c r="D13" s="58" t="s">
        <v>256</v>
      </c>
      <c r="E13" s="263" t="s">
        <v>37</v>
      </c>
      <c r="F13" s="263" t="s">
        <v>37</v>
      </c>
      <c r="G13" s="263">
        <v>6</v>
      </c>
      <c r="H13" s="263" t="s">
        <v>37</v>
      </c>
    </row>
    <row r="14" spans="2:8">
      <c r="B14" s="57">
        <v>10</v>
      </c>
      <c r="C14" s="261"/>
      <c r="D14" s="58" t="s">
        <v>265</v>
      </c>
      <c r="E14" s="263" t="s">
        <v>37</v>
      </c>
      <c r="F14" s="263" t="s">
        <v>37</v>
      </c>
      <c r="G14" s="263">
        <v>2290</v>
      </c>
      <c r="H14" s="263" t="s">
        <v>37</v>
      </c>
    </row>
    <row r="15" spans="2:8">
      <c r="B15" s="57">
        <v>11</v>
      </c>
      <c r="C15" s="261"/>
      <c r="D15" s="59" t="s">
        <v>258</v>
      </c>
      <c r="E15" s="263" t="s">
        <v>37</v>
      </c>
      <c r="F15" s="263" t="s">
        <v>37</v>
      </c>
      <c r="G15" s="263">
        <v>1134</v>
      </c>
      <c r="H15" s="263" t="s">
        <v>37</v>
      </c>
    </row>
    <row r="16" spans="2:8">
      <c r="B16" s="57">
        <v>12</v>
      </c>
      <c r="C16" s="261"/>
      <c r="D16" s="59" t="s">
        <v>266</v>
      </c>
      <c r="E16" s="263" t="s">
        <v>37</v>
      </c>
      <c r="F16" s="263" t="s">
        <v>37</v>
      </c>
      <c r="G16" s="263">
        <v>1156</v>
      </c>
      <c r="H16" s="263" t="s">
        <v>37</v>
      </c>
    </row>
    <row r="17" spans="2:8">
      <c r="B17" s="57" t="s">
        <v>267</v>
      </c>
      <c r="C17" s="261"/>
      <c r="D17" s="59" t="s">
        <v>260</v>
      </c>
      <c r="E17" s="263" t="s">
        <v>37</v>
      </c>
      <c r="F17" s="263" t="s">
        <v>37</v>
      </c>
      <c r="G17" s="263" t="s">
        <v>37</v>
      </c>
      <c r="H17" s="263" t="s">
        <v>37</v>
      </c>
    </row>
    <row r="18" spans="2:8">
      <c r="B18" s="57" t="s">
        <v>268</v>
      </c>
      <c r="C18" s="261"/>
      <c r="D18" s="59" t="s">
        <v>266</v>
      </c>
      <c r="E18" s="263" t="s">
        <v>37</v>
      </c>
      <c r="F18" s="263" t="s">
        <v>37</v>
      </c>
      <c r="G18" s="263" t="s">
        <v>37</v>
      </c>
      <c r="H18" s="263" t="s">
        <v>37</v>
      </c>
    </row>
    <row r="19" spans="2:8" ht="28.8">
      <c r="B19" s="57" t="s">
        <v>269</v>
      </c>
      <c r="C19" s="261"/>
      <c r="D19" s="59" t="s">
        <v>261</v>
      </c>
      <c r="E19" s="263" t="s">
        <v>37</v>
      </c>
      <c r="F19" s="263" t="s">
        <v>37</v>
      </c>
      <c r="G19" s="263" t="s">
        <v>37</v>
      </c>
      <c r="H19" s="263" t="s">
        <v>37</v>
      </c>
    </row>
    <row r="20" spans="2:8">
      <c r="B20" s="57" t="s">
        <v>270</v>
      </c>
      <c r="C20" s="261"/>
      <c r="D20" s="59" t="s">
        <v>266</v>
      </c>
      <c r="E20" s="263" t="s">
        <v>37</v>
      </c>
      <c r="F20" s="263" t="s">
        <v>37</v>
      </c>
      <c r="G20" s="263" t="s">
        <v>37</v>
      </c>
      <c r="H20" s="263" t="s">
        <v>37</v>
      </c>
    </row>
    <row r="21" spans="2:8">
      <c r="B21" s="57" t="s">
        <v>271</v>
      </c>
      <c r="C21" s="261"/>
      <c r="D21" s="59" t="s">
        <v>263</v>
      </c>
      <c r="E21" s="263" t="s">
        <v>37</v>
      </c>
      <c r="F21" s="263" t="s">
        <v>37</v>
      </c>
      <c r="G21" s="263" t="s">
        <v>37</v>
      </c>
      <c r="H21" s="263" t="s">
        <v>37</v>
      </c>
    </row>
    <row r="22" spans="2:8">
      <c r="B22" s="57" t="s">
        <v>272</v>
      </c>
      <c r="C22" s="261"/>
      <c r="D22" s="59" t="s">
        <v>266</v>
      </c>
      <c r="E22" s="263" t="s">
        <v>37</v>
      </c>
      <c r="F22" s="263" t="s">
        <v>37</v>
      </c>
      <c r="G22" s="263" t="s">
        <v>37</v>
      </c>
      <c r="H22" s="263" t="s">
        <v>37</v>
      </c>
    </row>
    <row r="23" spans="2:8">
      <c r="B23" s="57">
        <v>15</v>
      </c>
      <c r="C23" s="261"/>
      <c r="D23" s="59" t="s">
        <v>264</v>
      </c>
      <c r="E23" s="263" t="s">
        <v>37</v>
      </c>
      <c r="F23" s="263" t="s">
        <v>37</v>
      </c>
      <c r="G23" s="263" t="s">
        <v>37</v>
      </c>
      <c r="H23" s="263" t="s">
        <v>37</v>
      </c>
    </row>
    <row r="24" spans="2:8">
      <c r="B24" s="57">
        <v>16</v>
      </c>
      <c r="C24" s="261"/>
      <c r="D24" s="59" t="s">
        <v>266</v>
      </c>
      <c r="E24" s="263" t="s">
        <v>37</v>
      </c>
      <c r="F24" s="263" t="s">
        <v>37</v>
      </c>
      <c r="G24" s="263" t="s">
        <v>37</v>
      </c>
      <c r="H24" s="263" t="s">
        <v>37</v>
      </c>
    </row>
    <row r="25" spans="2:8">
      <c r="B25" s="264">
        <v>17</v>
      </c>
      <c r="C25" s="265" t="s">
        <v>273</v>
      </c>
      <c r="D25" s="266"/>
      <c r="E25" s="267">
        <v>1145</v>
      </c>
      <c r="F25" s="267">
        <v>0</v>
      </c>
      <c r="G25" s="267">
        <v>15430</v>
      </c>
      <c r="H25" s="267">
        <v>4963</v>
      </c>
    </row>
    <row r="26" spans="2:8" ht="15.6">
      <c r="B26" t="s">
        <v>309</v>
      </c>
    </row>
  </sheetData>
  <sheetProtection algorithmName="SHA-512" hashValue="3p3wX39+gqk//YKFBesinuVmXIwb534aO91VAHFI9lifj7VKs7n2sdMAIgckki/aIa8f3ZqCsKFVEIITQTNsiA==" saltValue="u/RRLXbEBWpsNdth9BUW2w==" spinCount="100000" sheet="1" objects="1" scenarios="1"/>
  <mergeCells count="3">
    <mergeCell ref="C6:C12"/>
    <mergeCell ref="C13:C24"/>
    <mergeCell ref="C25:D25"/>
  </mergeCells>
  <pageMargins left="0.7" right="0.7" top="0.75" bottom="0.75" header="0.3" footer="0.3"/>
  <pageSetup paperSize="9" scale="7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showGridLines="0" zoomScaleNormal="100" workbookViewId="0">
      <selection activeCell="K16" sqref="K16"/>
    </sheetView>
  </sheetViews>
  <sheetFormatPr defaultColWidth="9.109375" defaultRowHeight="14.4"/>
  <cols>
    <col min="1" max="1" width="2.6640625" customWidth="1"/>
    <col min="2" max="2" width="8.6640625" customWidth="1"/>
    <col min="3" max="3" width="64.44140625" customWidth="1"/>
    <col min="4" max="4" width="17.6640625" customWidth="1"/>
    <col min="5" max="6" width="17.6640625" style="16" customWidth="1"/>
  </cols>
  <sheetData>
    <row r="1" spans="1:8" ht="25.8">
      <c r="A1" s="3"/>
      <c r="B1" s="11" t="s">
        <v>205</v>
      </c>
      <c r="C1" s="3"/>
      <c r="D1" s="3"/>
      <c r="E1" s="15"/>
      <c r="F1" s="15"/>
    </row>
    <row r="2" spans="1:8" ht="23.4">
      <c r="A2" s="3"/>
      <c r="B2" s="17" t="s">
        <v>285</v>
      </c>
    </row>
    <row r="3" spans="1:8">
      <c r="A3" s="3"/>
    </row>
    <row r="4" spans="1:8" ht="31.2">
      <c r="A4" s="3"/>
      <c r="B4" s="38"/>
      <c r="C4" s="42" t="s">
        <v>336</v>
      </c>
      <c r="D4" s="199" t="s">
        <v>383</v>
      </c>
      <c r="E4" s="200"/>
      <c r="F4" s="75" t="s">
        <v>384</v>
      </c>
    </row>
    <row r="5" spans="1:8" ht="15.6">
      <c r="A5" s="3"/>
      <c r="B5" s="78"/>
      <c r="C5" s="79"/>
      <c r="D5" s="55" t="s">
        <v>23</v>
      </c>
      <c r="E5" s="80" t="s">
        <v>24</v>
      </c>
      <c r="F5" s="80" t="s">
        <v>25</v>
      </c>
    </row>
    <row r="6" spans="1:8" ht="18.75" customHeight="1">
      <c r="A6" s="3"/>
      <c r="B6" s="39"/>
      <c r="C6" s="32"/>
      <c r="D6" s="77">
        <v>46022</v>
      </c>
      <c r="E6" s="77">
        <v>45838</v>
      </c>
      <c r="F6" s="77">
        <f>D6</f>
        <v>46022</v>
      </c>
    </row>
    <row r="7" spans="1:8">
      <c r="A7" s="3"/>
      <c r="B7" s="10">
        <v>1</v>
      </c>
      <c r="C7" s="14" t="s">
        <v>281</v>
      </c>
      <c r="D7" s="83">
        <f>D8</f>
        <v>12473.9</v>
      </c>
      <c r="E7" s="83">
        <f>E8</f>
        <v>12138.546856999999</v>
      </c>
      <c r="F7" s="83">
        <f>F8</f>
        <v>997.91200000000003</v>
      </c>
    </row>
    <row r="8" spans="1:8">
      <c r="A8" s="3"/>
      <c r="B8" s="10">
        <v>2</v>
      </c>
      <c r="C8" s="8" t="s">
        <v>282</v>
      </c>
      <c r="D8" s="82">
        <v>12473.9</v>
      </c>
      <c r="E8" s="82">
        <v>12138.546856999999</v>
      </c>
      <c r="F8" s="81">
        <f>D8*0.08</f>
        <v>997.91200000000003</v>
      </c>
      <c r="H8" s="152"/>
    </row>
    <row r="9" spans="1:8">
      <c r="A9" s="3"/>
      <c r="B9" s="10">
        <v>3</v>
      </c>
      <c r="C9" s="8" t="s">
        <v>362</v>
      </c>
      <c r="D9" s="70" t="s">
        <v>37</v>
      </c>
      <c r="E9" s="70" t="s">
        <v>37</v>
      </c>
      <c r="F9" s="70" t="s">
        <v>37</v>
      </c>
      <c r="H9" s="152"/>
    </row>
    <row r="10" spans="1:8">
      <c r="A10" s="3"/>
      <c r="B10" s="10">
        <v>4</v>
      </c>
      <c r="C10" s="8" t="s">
        <v>363</v>
      </c>
      <c r="D10" s="70" t="s">
        <v>37</v>
      </c>
      <c r="E10" s="70" t="s">
        <v>37</v>
      </c>
      <c r="F10" s="70" t="s">
        <v>37</v>
      </c>
      <c r="H10" s="152"/>
    </row>
    <row r="11" spans="1:8">
      <c r="A11" s="3"/>
      <c r="B11" s="10" t="s">
        <v>357</v>
      </c>
      <c r="C11" s="8" t="s">
        <v>364</v>
      </c>
      <c r="D11" s="70" t="s">
        <v>37</v>
      </c>
      <c r="E11" s="70" t="s">
        <v>37</v>
      </c>
      <c r="F11" s="70" t="s">
        <v>37</v>
      </c>
    </row>
    <row r="12" spans="1:8">
      <c r="A12" s="3"/>
      <c r="B12" s="10">
        <v>5</v>
      </c>
      <c r="C12" s="8" t="s">
        <v>365</v>
      </c>
      <c r="D12" s="70" t="s">
        <v>37</v>
      </c>
      <c r="E12" s="70" t="s">
        <v>37</v>
      </c>
      <c r="F12" s="70" t="s">
        <v>37</v>
      </c>
    </row>
    <row r="13" spans="1:8" s="1" customFormat="1">
      <c r="A13" s="68"/>
      <c r="B13" s="9">
        <v>6</v>
      </c>
      <c r="C13" s="14" t="s">
        <v>335</v>
      </c>
      <c r="D13" s="83">
        <f>D14</f>
        <v>21.903148000000002</v>
      </c>
      <c r="E13" s="83">
        <f>E14</f>
        <v>33.750112000000001</v>
      </c>
      <c r="F13" s="83">
        <f>F14</f>
        <v>1.7522518400000002</v>
      </c>
    </row>
    <row r="14" spans="1:8" s="1" customFormat="1">
      <c r="A14" s="68"/>
      <c r="B14" s="9">
        <v>7</v>
      </c>
      <c r="C14" s="8" t="s">
        <v>282</v>
      </c>
      <c r="D14" s="82">
        <v>21.903148000000002</v>
      </c>
      <c r="E14" s="82">
        <v>33.750112000000001</v>
      </c>
      <c r="F14" s="81">
        <f>D14*0.08</f>
        <v>1.7522518400000002</v>
      </c>
    </row>
    <row r="15" spans="1:8" s="1" customFormat="1">
      <c r="A15" s="68"/>
      <c r="B15" s="9">
        <v>8</v>
      </c>
      <c r="C15" s="8" t="s">
        <v>366</v>
      </c>
      <c r="D15" s="70" t="s">
        <v>37</v>
      </c>
      <c r="E15" s="70" t="s">
        <v>37</v>
      </c>
      <c r="F15" s="70" t="s">
        <v>37</v>
      </c>
    </row>
    <row r="16" spans="1:8" s="1" customFormat="1">
      <c r="A16" s="68"/>
      <c r="B16" s="9" t="s">
        <v>343</v>
      </c>
      <c r="C16" s="8" t="s">
        <v>367</v>
      </c>
      <c r="D16" s="70" t="s">
        <v>37</v>
      </c>
      <c r="E16" s="70" t="s">
        <v>37</v>
      </c>
      <c r="F16" s="70" t="s">
        <v>37</v>
      </c>
    </row>
    <row r="17" spans="1:6" s="1" customFormat="1">
      <c r="A17" s="68"/>
      <c r="B17" s="9" t="s">
        <v>356</v>
      </c>
      <c r="C17" s="8" t="s">
        <v>368</v>
      </c>
      <c r="D17" s="70" t="s">
        <v>37</v>
      </c>
      <c r="E17" s="70" t="s">
        <v>37</v>
      </c>
      <c r="F17" s="70" t="s">
        <v>37</v>
      </c>
    </row>
    <row r="18" spans="1:6" s="1" customFormat="1">
      <c r="A18" s="68"/>
      <c r="B18" s="9">
        <v>9</v>
      </c>
      <c r="C18" s="8" t="s">
        <v>369</v>
      </c>
      <c r="D18" s="70" t="s">
        <v>37</v>
      </c>
      <c r="E18" s="70" t="s">
        <v>37</v>
      </c>
      <c r="F18" s="70" t="s">
        <v>37</v>
      </c>
    </row>
    <row r="19" spans="1:6" s="1" customFormat="1">
      <c r="A19" s="68"/>
      <c r="B19" s="9">
        <v>10</v>
      </c>
      <c r="C19" s="7" t="s">
        <v>370</v>
      </c>
      <c r="D19" s="70" t="s">
        <v>37</v>
      </c>
      <c r="E19" s="70" t="s">
        <v>37</v>
      </c>
      <c r="F19" s="70" t="s">
        <v>37</v>
      </c>
    </row>
    <row r="20" spans="1:6" s="1" customFormat="1">
      <c r="A20" s="68"/>
      <c r="B20" s="9">
        <v>11</v>
      </c>
      <c r="C20" s="7" t="s">
        <v>370</v>
      </c>
      <c r="D20" s="70" t="s">
        <v>37</v>
      </c>
      <c r="E20" s="70" t="s">
        <v>37</v>
      </c>
      <c r="F20" s="70" t="s">
        <v>37</v>
      </c>
    </row>
    <row r="21" spans="1:6" s="1" customFormat="1">
      <c r="A21" s="68"/>
      <c r="B21" s="9">
        <v>12</v>
      </c>
      <c r="C21" s="7" t="s">
        <v>370</v>
      </c>
      <c r="D21" s="70" t="s">
        <v>37</v>
      </c>
      <c r="E21" s="70" t="s">
        <v>37</v>
      </c>
      <c r="F21" s="70" t="s">
        <v>37</v>
      </c>
    </row>
    <row r="22" spans="1:6" s="1" customFormat="1">
      <c r="A22" s="68"/>
      <c r="B22" s="9">
        <v>13</v>
      </c>
      <c r="C22" s="7" t="s">
        <v>370</v>
      </c>
      <c r="D22" s="70" t="s">
        <v>37</v>
      </c>
      <c r="E22" s="70" t="s">
        <v>37</v>
      </c>
      <c r="F22" s="70" t="s">
        <v>37</v>
      </c>
    </row>
    <row r="23" spans="1:6" s="1" customFormat="1">
      <c r="A23" s="68"/>
      <c r="B23" s="9">
        <v>14</v>
      </c>
      <c r="C23" s="7" t="s">
        <v>370</v>
      </c>
      <c r="D23" s="70" t="s">
        <v>37</v>
      </c>
      <c r="E23" s="70" t="s">
        <v>37</v>
      </c>
      <c r="F23" s="70" t="s">
        <v>37</v>
      </c>
    </row>
    <row r="24" spans="1:6" s="1" customFormat="1">
      <c r="A24" s="68"/>
      <c r="B24" s="9">
        <v>15</v>
      </c>
      <c r="C24" s="14" t="s">
        <v>371</v>
      </c>
      <c r="D24" s="70" t="s">
        <v>37</v>
      </c>
      <c r="E24" s="70" t="s">
        <v>37</v>
      </c>
      <c r="F24" s="70" t="s">
        <v>37</v>
      </c>
    </row>
    <row r="25" spans="1:6" s="1" customFormat="1" ht="28.8">
      <c r="A25" s="68"/>
      <c r="B25" s="9">
        <v>16</v>
      </c>
      <c r="C25" s="14" t="s">
        <v>372</v>
      </c>
      <c r="D25" s="70" t="s">
        <v>37</v>
      </c>
      <c r="E25" s="70" t="s">
        <v>37</v>
      </c>
      <c r="F25" s="70" t="s">
        <v>37</v>
      </c>
    </row>
    <row r="26" spans="1:6" s="1" customFormat="1">
      <c r="A26" s="68"/>
      <c r="B26" s="9">
        <v>17</v>
      </c>
      <c r="C26" s="8" t="s">
        <v>373</v>
      </c>
      <c r="D26" s="70" t="s">
        <v>37</v>
      </c>
      <c r="E26" s="70" t="s">
        <v>37</v>
      </c>
      <c r="F26" s="70" t="s">
        <v>37</v>
      </c>
    </row>
    <row r="27" spans="1:6" s="1" customFormat="1" ht="28.8">
      <c r="A27" s="68"/>
      <c r="B27" s="9">
        <v>18</v>
      </c>
      <c r="C27" s="8" t="s">
        <v>374</v>
      </c>
      <c r="D27" s="70" t="s">
        <v>37</v>
      </c>
      <c r="E27" s="70" t="s">
        <v>37</v>
      </c>
      <c r="F27" s="70" t="s">
        <v>37</v>
      </c>
    </row>
    <row r="28" spans="1:6" s="1" customFormat="1">
      <c r="A28" s="68"/>
      <c r="B28" s="9">
        <v>19</v>
      </c>
      <c r="C28" s="8" t="s">
        <v>375</v>
      </c>
      <c r="D28" s="70" t="s">
        <v>37</v>
      </c>
      <c r="E28" s="70" t="s">
        <v>37</v>
      </c>
      <c r="F28" s="70" t="s">
        <v>37</v>
      </c>
    </row>
    <row r="29" spans="1:6" s="1" customFormat="1">
      <c r="A29" s="68"/>
      <c r="B29" s="9" t="s">
        <v>358</v>
      </c>
      <c r="C29" s="8" t="s">
        <v>376</v>
      </c>
      <c r="D29" s="70" t="s">
        <v>37</v>
      </c>
      <c r="E29" s="70" t="s">
        <v>37</v>
      </c>
      <c r="F29" s="70" t="s">
        <v>37</v>
      </c>
    </row>
    <row r="30" spans="1:6" s="1" customFormat="1">
      <c r="A30" s="68"/>
      <c r="B30" s="9">
        <v>20</v>
      </c>
      <c r="C30" s="14" t="s">
        <v>377</v>
      </c>
      <c r="D30" s="70" t="s">
        <v>37</v>
      </c>
      <c r="E30" s="70" t="s">
        <v>37</v>
      </c>
      <c r="F30" s="70" t="s">
        <v>37</v>
      </c>
    </row>
    <row r="31" spans="1:6" s="1" customFormat="1">
      <c r="A31" s="68"/>
      <c r="B31" s="9">
        <v>21</v>
      </c>
      <c r="C31" s="8" t="s">
        <v>378</v>
      </c>
      <c r="D31" s="70" t="s">
        <v>37</v>
      </c>
      <c r="E31" s="70" t="s">
        <v>37</v>
      </c>
      <c r="F31" s="70" t="s">
        <v>37</v>
      </c>
    </row>
    <row r="32" spans="1:6" s="1" customFormat="1">
      <c r="A32" s="68"/>
      <c r="B32" s="9">
        <v>22</v>
      </c>
      <c r="C32" s="8" t="s">
        <v>379</v>
      </c>
      <c r="D32" s="70" t="s">
        <v>37</v>
      </c>
      <c r="E32" s="70" t="s">
        <v>37</v>
      </c>
      <c r="F32" s="70" t="s">
        <v>37</v>
      </c>
    </row>
    <row r="33" spans="1:9" s="1" customFormat="1">
      <c r="A33" s="68"/>
      <c r="B33" s="9" t="s">
        <v>359</v>
      </c>
      <c r="C33" s="14" t="s">
        <v>380</v>
      </c>
      <c r="D33" s="70" t="s">
        <v>37</v>
      </c>
      <c r="E33" s="70" t="s">
        <v>37</v>
      </c>
      <c r="F33" s="70" t="s">
        <v>37</v>
      </c>
    </row>
    <row r="34" spans="1:9">
      <c r="A34" s="3"/>
      <c r="B34" s="10">
        <v>23</v>
      </c>
      <c r="C34" s="14" t="s">
        <v>42</v>
      </c>
      <c r="D34" s="84">
        <f>SUM(D35)</f>
        <v>187.5</v>
      </c>
      <c r="E34" s="84">
        <f t="shared" ref="E34:F34" si="0">SUM(E35)</f>
        <v>121.309269</v>
      </c>
      <c r="F34" s="84">
        <f t="shared" si="0"/>
        <v>15</v>
      </c>
    </row>
    <row r="35" spans="1:9">
      <c r="A35" s="3"/>
      <c r="B35" s="9" t="s">
        <v>26</v>
      </c>
      <c r="C35" s="8" t="s">
        <v>283</v>
      </c>
      <c r="D35" s="82">
        <v>187.5</v>
      </c>
      <c r="E35" s="82">
        <v>121.309269</v>
      </c>
      <c r="F35" s="81">
        <f>D35*0.08</f>
        <v>15</v>
      </c>
    </row>
    <row r="36" spans="1:9">
      <c r="A36" s="3"/>
      <c r="B36" s="9" t="s">
        <v>360</v>
      </c>
      <c r="C36" s="8" t="s">
        <v>378</v>
      </c>
      <c r="D36" s="70" t="s">
        <v>37</v>
      </c>
      <c r="E36" s="70" t="s">
        <v>37</v>
      </c>
      <c r="F36" s="70" t="s">
        <v>37</v>
      </c>
    </row>
    <row r="37" spans="1:9">
      <c r="A37" s="3"/>
      <c r="B37" s="9" t="s">
        <v>361</v>
      </c>
      <c r="C37" s="8" t="s">
        <v>381</v>
      </c>
      <c r="D37" s="70" t="s">
        <v>37</v>
      </c>
      <c r="E37" s="70" t="s">
        <v>37</v>
      </c>
      <c r="F37" s="70" t="s">
        <v>37</v>
      </c>
      <c r="I37" s="86"/>
    </row>
    <row r="38" spans="1:9">
      <c r="A38" s="3"/>
      <c r="B38" s="9">
        <v>24</v>
      </c>
      <c r="C38" s="14" t="s">
        <v>382</v>
      </c>
      <c r="D38" s="70" t="s">
        <v>37</v>
      </c>
      <c r="E38" s="70" t="s">
        <v>37</v>
      </c>
      <c r="F38" s="70" t="s">
        <v>37</v>
      </c>
    </row>
    <row r="39" spans="1:9">
      <c r="A39" s="3"/>
      <c r="B39" s="9">
        <v>25</v>
      </c>
      <c r="C39" s="7" t="s">
        <v>370</v>
      </c>
      <c r="D39" s="70" t="s">
        <v>37</v>
      </c>
      <c r="E39" s="70" t="s">
        <v>37</v>
      </c>
      <c r="F39" s="70" t="s">
        <v>37</v>
      </c>
    </row>
    <row r="40" spans="1:9">
      <c r="A40" s="3"/>
      <c r="B40" s="9">
        <v>26</v>
      </c>
      <c r="C40" s="7" t="s">
        <v>370</v>
      </c>
      <c r="D40" s="70" t="s">
        <v>37</v>
      </c>
      <c r="E40" s="70" t="s">
        <v>37</v>
      </c>
      <c r="F40" s="70" t="s">
        <v>37</v>
      </c>
    </row>
    <row r="41" spans="1:9">
      <c r="A41" s="3"/>
      <c r="B41" s="9">
        <v>27</v>
      </c>
      <c r="C41" s="7" t="s">
        <v>370</v>
      </c>
      <c r="D41" s="70" t="s">
        <v>37</v>
      </c>
      <c r="E41" s="70" t="s">
        <v>37</v>
      </c>
      <c r="F41" s="70" t="s">
        <v>37</v>
      </c>
    </row>
    <row r="42" spans="1:9">
      <c r="A42" s="3"/>
      <c r="B42" s="9">
        <v>28</v>
      </c>
      <c r="C42" s="7" t="s">
        <v>370</v>
      </c>
      <c r="D42" s="70" t="s">
        <v>37</v>
      </c>
      <c r="E42" s="70" t="s">
        <v>37</v>
      </c>
      <c r="F42" s="70" t="s">
        <v>37</v>
      </c>
    </row>
    <row r="43" spans="1:9">
      <c r="A43" s="3"/>
      <c r="B43" s="9">
        <v>29</v>
      </c>
      <c r="C43" s="14" t="s">
        <v>284</v>
      </c>
      <c r="D43" s="85">
        <f>D7+D13+D34</f>
        <v>12683.303147999999</v>
      </c>
      <c r="E43" s="85">
        <f>E7+E13+E34</f>
        <v>12293.606237999998</v>
      </c>
      <c r="F43" s="85">
        <f>F7+F13+F34</f>
        <v>1014.66425184</v>
      </c>
    </row>
    <row r="54" spans="3:3">
      <c r="C54" t="s">
        <v>355</v>
      </c>
    </row>
  </sheetData>
  <sheetProtection algorithmName="SHA-512" hashValue="18UEelLIrTaclTBhBMPxHm/TqGh89uzUqcS2z2kVOu67HxBAcCpA3S+xgtVFDFKEuk61CSW2kIIVYZbFJarFxg==" saltValue="//C8ytk3hOi+fZgGCFSmEQ==" spinCount="100000" sheet="1" objects="1" scenarios="1"/>
  <mergeCells count="1">
    <mergeCell ref="D4:E4"/>
  </mergeCells>
  <pageMargins left="0.7" right="0.7" top="0.75" bottom="0.75" header="0.3" footer="0.3"/>
  <pageSetup paperSize="9" scale="67" fitToWidth="0" fitToHeight="0" orientation="portrait"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31"/>
  <sheetViews>
    <sheetView showGridLines="0" topLeftCell="A9" zoomScaleNormal="100" workbookViewId="0">
      <selection activeCell="D32" sqref="D32"/>
    </sheetView>
  </sheetViews>
  <sheetFormatPr defaultColWidth="9.109375" defaultRowHeight="14.4"/>
  <cols>
    <col min="1" max="1" width="2.6640625" customWidth="1"/>
    <col min="2" max="2" width="8.6640625" customWidth="1"/>
    <col min="3" max="3" width="82.21875" customWidth="1"/>
    <col min="4" max="5" width="17.6640625" customWidth="1"/>
    <col min="6" max="6" width="17.6640625" style="16" customWidth="1"/>
    <col min="8" max="8" width="15.88671875" bestFit="1" customWidth="1"/>
  </cols>
  <sheetData>
    <row r="1" spans="1:6" ht="25.8">
      <c r="A1" s="3"/>
      <c r="B1" s="11" t="s">
        <v>205</v>
      </c>
    </row>
    <row r="2" spans="1:6" ht="23.4">
      <c r="A2" s="3"/>
      <c r="B2" s="17" t="s">
        <v>299</v>
      </c>
    </row>
    <row r="3" spans="1:6">
      <c r="A3" s="3"/>
    </row>
    <row r="4" spans="1:6" ht="15.6">
      <c r="A4" s="3"/>
      <c r="B4" s="12"/>
      <c r="C4" s="42" t="s">
        <v>338</v>
      </c>
      <c r="D4" s="75" t="s">
        <v>23</v>
      </c>
      <c r="E4" s="75" t="s">
        <v>25</v>
      </c>
      <c r="F4" s="66" t="s">
        <v>385</v>
      </c>
    </row>
    <row r="5" spans="1:6" ht="15.6">
      <c r="A5" s="3"/>
      <c r="B5" s="43"/>
      <c r="C5" s="34" t="s">
        <v>290</v>
      </c>
      <c r="D5" s="77">
        <v>46022</v>
      </c>
      <c r="E5" s="77">
        <v>45838</v>
      </c>
      <c r="F5" s="77">
        <v>45657</v>
      </c>
    </row>
    <row r="6" spans="1:6">
      <c r="A6" s="3"/>
      <c r="B6" s="10">
        <v>1</v>
      </c>
      <c r="C6" s="6" t="s">
        <v>38</v>
      </c>
      <c r="D6" s="74">
        <v>2305.6999999999998</v>
      </c>
      <c r="E6" s="81">
        <v>2429.7626540000001</v>
      </c>
      <c r="F6" s="74">
        <v>2508.4421630000002</v>
      </c>
    </row>
    <row r="7" spans="1:6">
      <c r="A7" s="3"/>
      <c r="B7" s="10">
        <v>2</v>
      </c>
      <c r="C7" s="6" t="s">
        <v>41</v>
      </c>
      <c r="D7" s="74">
        <v>2305.6999999999998</v>
      </c>
      <c r="E7" s="81">
        <v>2429.7626540000001</v>
      </c>
      <c r="F7" s="74">
        <v>2508.4421630000002</v>
      </c>
    </row>
    <row r="8" spans="1:6">
      <c r="A8" s="3"/>
      <c r="B8" s="10">
        <v>3</v>
      </c>
      <c r="C8" s="6" t="s">
        <v>39</v>
      </c>
      <c r="D8" s="74">
        <v>2305.6999999999998</v>
      </c>
      <c r="E8" s="81">
        <v>2429.7626540000001</v>
      </c>
      <c r="F8" s="74">
        <v>2508.4421630000002</v>
      </c>
    </row>
    <row r="9" spans="1:6" ht="15.6">
      <c r="A9" s="3"/>
      <c r="B9" s="43"/>
      <c r="C9" s="34" t="s">
        <v>43</v>
      </c>
      <c r="D9" s="34"/>
      <c r="E9" s="153"/>
      <c r="F9" s="34"/>
    </row>
    <row r="10" spans="1:6">
      <c r="A10" s="3"/>
      <c r="B10" s="10">
        <v>4</v>
      </c>
      <c r="C10" s="6" t="s">
        <v>40</v>
      </c>
      <c r="D10" s="74">
        <f>'EU OV1'!D43</f>
        <v>12683.303147999999</v>
      </c>
      <c r="E10" s="81">
        <v>12293.606238</v>
      </c>
      <c r="F10" s="74">
        <v>14646.076475</v>
      </c>
    </row>
    <row r="11" spans="1:6" ht="15.6">
      <c r="A11" s="3"/>
      <c r="B11" s="43"/>
      <c r="C11" s="34" t="s">
        <v>44</v>
      </c>
      <c r="D11" s="34"/>
      <c r="E11" s="153"/>
      <c r="F11" s="34"/>
    </row>
    <row r="12" spans="1:6">
      <c r="A12" s="3"/>
      <c r="B12" s="10">
        <v>5</v>
      </c>
      <c r="C12" s="6" t="s">
        <v>45</v>
      </c>
      <c r="D12" s="48">
        <f>D6/D10</f>
        <v>0.18179018297481758</v>
      </c>
      <c r="E12" s="48">
        <f>E6/E10</f>
        <v>0.19764441832287682</v>
      </c>
      <c r="F12" s="44">
        <v>0.17132698614709363</v>
      </c>
    </row>
    <row r="13" spans="1:6">
      <c r="A13" s="3"/>
      <c r="B13" s="10">
        <v>6</v>
      </c>
      <c r="C13" s="6" t="s">
        <v>46</v>
      </c>
      <c r="D13" s="48">
        <f>D7/D10</f>
        <v>0.18179018297481758</v>
      </c>
      <c r="E13" s="48">
        <f>E7/E10</f>
        <v>0.19764441832287682</v>
      </c>
      <c r="F13" s="44">
        <v>0.17132698614709363</v>
      </c>
    </row>
    <row r="14" spans="1:6">
      <c r="A14" s="3"/>
      <c r="B14" s="10">
        <v>7</v>
      </c>
      <c r="C14" s="6" t="s">
        <v>47</v>
      </c>
      <c r="D14" s="48">
        <f>D8/D10</f>
        <v>0.18179018297481758</v>
      </c>
      <c r="E14" s="48">
        <f>E8/E10</f>
        <v>0.19764441832287682</v>
      </c>
      <c r="F14" s="44">
        <v>0.17132698614709363</v>
      </c>
    </row>
    <row r="15" spans="1:6" ht="31.2">
      <c r="A15" s="3"/>
      <c r="B15" s="43"/>
      <c r="C15" s="34" t="s">
        <v>291</v>
      </c>
      <c r="D15" s="34"/>
      <c r="E15" s="153"/>
      <c r="F15" s="34"/>
    </row>
    <row r="16" spans="1:6">
      <c r="B16" s="10" t="s">
        <v>28</v>
      </c>
      <c r="C16" s="6" t="s">
        <v>292</v>
      </c>
      <c r="D16" s="154" t="s">
        <v>37</v>
      </c>
      <c r="E16" s="154" t="s">
        <v>37</v>
      </c>
      <c r="F16" s="45" t="s">
        <v>37</v>
      </c>
    </row>
    <row r="17" spans="1:6">
      <c r="B17" s="10" t="s">
        <v>339</v>
      </c>
      <c r="C17" s="6" t="s">
        <v>341</v>
      </c>
      <c r="D17" s="154" t="s">
        <v>37</v>
      </c>
      <c r="E17" s="154" t="s">
        <v>37</v>
      </c>
      <c r="F17" s="45" t="s">
        <v>37</v>
      </c>
    </row>
    <row r="18" spans="1:6">
      <c r="B18" s="10" t="s">
        <v>340</v>
      </c>
      <c r="C18" s="6" t="s">
        <v>342</v>
      </c>
      <c r="D18" s="154" t="s">
        <v>37</v>
      </c>
      <c r="E18" s="154" t="s">
        <v>37</v>
      </c>
      <c r="F18" s="45" t="s">
        <v>37</v>
      </c>
    </row>
    <row r="19" spans="1:6">
      <c r="A19" s="3"/>
      <c r="B19" s="10" t="s">
        <v>29</v>
      </c>
      <c r="C19" s="6" t="s">
        <v>304</v>
      </c>
      <c r="D19" s="155">
        <v>0.08</v>
      </c>
      <c r="E19" s="155">
        <v>0.08</v>
      </c>
      <c r="F19" s="47">
        <v>0.08</v>
      </c>
    </row>
    <row r="20" spans="1:6" ht="31.2">
      <c r="A20" s="3"/>
      <c r="B20" s="43"/>
      <c r="C20" s="34" t="s">
        <v>48</v>
      </c>
      <c r="D20" s="153"/>
      <c r="E20" s="153"/>
      <c r="F20" s="34"/>
    </row>
    <row r="21" spans="1:6">
      <c r="A21" s="3"/>
      <c r="B21" s="10">
        <v>8</v>
      </c>
      <c r="C21" s="6" t="s">
        <v>49</v>
      </c>
      <c r="D21" s="48">
        <f>187.1/7483.8</f>
        <v>2.5000668109783797E-2</v>
      </c>
      <c r="E21" s="48">
        <f>187.1/7483.8</f>
        <v>2.5000668109783797E-2</v>
      </c>
      <c r="F21" s="44">
        <v>2.5000668109783797E-2</v>
      </c>
    </row>
    <row r="22" spans="1:6" ht="28.8">
      <c r="A22" s="3"/>
      <c r="B22" s="10" t="s">
        <v>343</v>
      </c>
      <c r="C22" s="6" t="s">
        <v>344</v>
      </c>
      <c r="D22" s="154" t="s">
        <v>37</v>
      </c>
      <c r="E22" s="154" t="s">
        <v>37</v>
      </c>
      <c r="F22" s="45" t="s">
        <v>37</v>
      </c>
    </row>
    <row r="23" spans="1:6">
      <c r="A23" s="3"/>
      <c r="B23" s="10">
        <v>9</v>
      </c>
      <c r="C23" s="6" t="s">
        <v>54</v>
      </c>
      <c r="D23" s="48">
        <f>'FI IB'!C9/'EU KM1'!D10</f>
        <v>1.9797681808117577E-2</v>
      </c>
      <c r="E23" s="48">
        <v>0.02</v>
      </c>
      <c r="F23" s="48">
        <f>'FI IB'!D9/'EU KM1'!F10</f>
        <v>1.9868802439801544E-2</v>
      </c>
    </row>
    <row r="24" spans="1:6">
      <c r="A24" s="3"/>
      <c r="B24" s="10" t="s">
        <v>345</v>
      </c>
      <c r="C24" s="6" t="s">
        <v>346</v>
      </c>
      <c r="D24" s="154" t="s">
        <v>37</v>
      </c>
      <c r="E24" s="154" t="s">
        <v>37</v>
      </c>
      <c r="F24" s="45" t="s">
        <v>37</v>
      </c>
    </row>
    <row r="25" spans="1:6">
      <c r="A25" s="3"/>
      <c r="B25" s="10">
        <v>10</v>
      </c>
      <c r="C25" s="6" t="s">
        <v>347</v>
      </c>
      <c r="D25" s="154" t="s">
        <v>37</v>
      </c>
      <c r="E25" s="154" t="s">
        <v>37</v>
      </c>
      <c r="F25" s="45" t="s">
        <v>37</v>
      </c>
    </row>
    <row r="26" spans="1:6">
      <c r="A26" s="3"/>
      <c r="B26" s="10" t="s">
        <v>348</v>
      </c>
      <c r="C26" s="6" t="s">
        <v>349</v>
      </c>
      <c r="D26" s="154" t="s">
        <v>37</v>
      </c>
      <c r="E26" s="154" t="s">
        <v>37</v>
      </c>
      <c r="F26" s="45" t="s">
        <v>37</v>
      </c>
    </row>
    <row r="27" spans="1:6">
      <c r="A27" s="3"/>
      <c r="B27" s="10">
        <v>11</v>
      </c>
      <c r="C27" s="7" t="s">
        <v>50</v>
      </c>
      <c r="D27" s="48">
        <f>D21+D23</f>
        <v>4.4798349917901374E-2</v>
      </c>
      <c r="E27" s="48">
        <f>E21+E23</f>
        <v>4.5000668109783801E-2</v>
      </c>
      <c r="F27" s="44">
        <v>4.4906001035138983E-2</v>
      </c>
    </row>
    <row r="28" spans="1:6">
      <c r="A28" s="3"/>
      <c r="B28" s="10" t="s">
        <v>30</v>
      </c>
      <c r="C28" s="7" t="s">
        <v>55</v>
      </c>
      <c r="D28" s="67">
        <f>D19+D27</f>
        <v>0.12479834991790137</v>
      </c>
      <c r="E28" s="67">
        <f>E19+E27</f>
        <v>0.1250006681097838</v>
      </c>
      <c r="F28" s="67">
        <v>0.12490600103513899</v>
      </c>
    </row>
    <row r="29" spans="1:6" ht="28.8">
      <c r="A29" s="3"/>
      <c r="B29" s="10">
        <v>12</v>
      </c>
      <c r="C29" s="7" t="s">
        <v>56</v>
      </c>
      <c r="D29" s="71">
        <f>D12-4.5%</f>
        <v>0.1367901829748176</v>
      </c>
      <c r="E29" s="71">
        <f>E12-4.5%</f>
        <v>0.15264441832287684</v>
      </c>
      <c r="F29" s="71">
        <f>F12-4.5%</f>
        <v>0.12632698614709365</v>
      </c>
    </row>
    <row r="30" spans="1:6" ht="15.6">
      <c r="A30" s="3"/>
      <c r="B30" s="43"/>
      <c r="C30" s="34" t="s">
        <v>51</v>
      </c>
      <c r="D30" s="34"/>
      <c r="E30" s="153"/>
      <c r="F30" s="34"/>
    </row>
    <row r="31" spans="1:6">
      <c r="A31" s="3"/>
      <c r="B31" s="10">
        <v>13</v>
      </c>
      <c r="C31" s="5" t="s">
        <v>52</v>
      </c>
      <c r="D31" s="74">
        <v>50312.612223999997</v>
      </c>
      <c r="E31" s="81">
        <v>49596.706423000003</v>
      </c>
      <c r="F31" s="74">
        <v>46292.766908999998</v>
      </c>
    </row>
    <row r="32" spans="1:6">
      <c r="A32" s="3"/>
      <c r="B32" s="10">
        <v>14</v>
      </c>
      <c r="C32" s="5" t="s">
        <v>53</v>
      </c>
      <c r="D32" s="48">
        <f>D7/D31</f>
        <v>4.5827475419774381E-2</v>
      </c>
      <c r="E32" s="48">
        <f>E7/E31</f>
        <v>4.8990403380358753E-2</v>
      </c>
      <c r="F32" s="48">
        <f>F7/F31</f>
        <v>5.4186481614524579E-2</v>
      </c>
    </row>
    <row r="33" spans="1:22" ht="31.2">
      <c r="B33" s="43"/>
      <c r="C33" s="34" t="s">
        <v>293</v>
      </c>
      <c r="D33" s="34"/>
      <c r="E33" s="153"/>
      <c r="F33" s="34"/>
      <c r="U33" s="1"/>
    </row>
    <row r="34" spans="1:22" s="2" customFormat="1">
      <c r="B34" s="10" t="s">
        <v>31</v>
      </c>
      <c r="C34" s="5" t="s">
        <v>300</v>
      </c>
      <c r="D34" s="154" t="s">
        <v>37</v>
      </c>
      <c r="E34" s="154" t="s">
        <v>37</v>
      </c>
      <c r="F34" s="45" t="s">
        <v>37</v>
      </c>
      <c r="T34" s="1"/>
      <c r="U34" s="1"/>
      <c r="V34" s="73"/>
    </row>
    <row r="35" spans="1:22" s="2" customFormat="1">
      <c r="B35" s="10" t="s">
        <v>350</v>
      </c>
      <c r="C35" s="5" t="s">
        <v>351</v>
      </c>
      <c r="D35" s="154" t="s">
        <v>37</v>
      </c>
      <c r="E35" s="154" t="s">
        <v>37</v>
      </c>
      <c r="F35" s="45" t="s">
        <v>37</v>
      </c>
      <c r="T35" s="1"/>
      <c r="U35" s="1"/>
      <c r="V35" s="73"/>
    </row>
    <row r="36" spans="1:22" s="2" customFormat="1">
      <c r="B36" s="10" t="s">
        <v>32</v>
      </c>
      <c r="C36" s="5" t="s">
        <v>301</v>
      </c>
      <c r="D36" s="154">
        <v>0.03</v>
      </c>
      <c r="E36" s="154">
        <v>0.03</v>
      </c>
      <c r="F36" s="45">
        <v>0.03</v>
      </c>
      <c r="U36" s="1"/>
    </row>
    <row r="37" spans="1:22" s="2" customFormat="1" ht="31.2">
      <c r="B37" s="43"/>
      <c r="C37" s="34" t="s">
        <v>294</v>
      </c>
      <c r="D37" s="34"/>
      <c r="E37" s="153"/>
      <c r="F37" s="34"/>
    </row>
    <row r="38" spans="1:22" s="2" customFormat="1">
      <c r="B38" s="10" t="s">
        <v>33</v>
      </c>
      <c r="C38" s="7" t="s">
        <v>57</v>
      </c>
      <c r="D38" s="76" t="s">
        <v>37</v>
      </c>
      <c r="E38" s="76" t="s">
        <v>37</v>
      </c>
      <c r="F38" s="76" t="s">
        <v>37</v>
      </c>
    </row>
    <row r="39" spans="1:22" s="1" customFormat="1">
      <c r="B39" s="9" t="s">
        <v>34</v>
      </c>
      <c r="C39" s="7" t="s">
        <v>58</v>
      </c>
      <c r="D39" s="46">
        <v>0.03</v>
      </c>
      <c r="E39" s="46">
        <v>0.03</v>
      </c>
      <c r="F39" s="46">
        <v>0.03</v>
      </c>
    </row>
    <row r="40" spans="1:22" ht="15.6">
      <c r="A40" s="3"/>
      <c r="B40" s="43"/>
      <c r="C40" s="34" t="s">
        <v>59</v>
      </c>
      <c r="D40" s="34"/>
      <c r="E40" s="98"/>
      <c r="F40" s="34"/>
    </row>
    <row r="41" spans="1:22">
      <c r="A41" s="3"/>
      <c r="B41" s="10">
        <v>15</v>
      </c>
      <c r="C41" s="5" t="s">
        <v>60</v>
      </c>
      <c r="D41" s="74">
        <v>5995.1681591916667</v>
      </c>
      <c r="E41" s="81">
        <v>5733.0142827891659</v>
      </c>
      <c r="F41" s="74">
        <v>5493.3559166666673</v>
      </c>
    </row>
    <row r="42" spans="1:22">
      <c r="A42" s="3"/>
      <c r="B42" s="10" t="s">
        <v>35</v>
      </c>
      <c r="C42" s="5" t="s">
        <v>61</v>
      </c>
      <c r="D42" s="74">
        <v>2219.357136179166</v>
      </c>
      <c r="E42" s="81">
        <v>2424.1595542874998</v>
      </c>
      <c r="F42" s="74">
        <v>2365.6760833333333</v>
      </c>
    </row>
    <row r="43" spans="1:22">
      <c r="A43" s="3"/>
      <c r="B43" s="10" t="s">
        <v>36</v>
      </c>
      <c r="C43" s="5" t="s">
        <v>62</v>
      </c>
      <c r="D43" s="74">
        <v>1310.5423663674999</v>
      </c>
      <c r="E43" s="81">
        <v>1496.9204063175002</v>
      </c>
      <c r="F43" s="74">
        <v>1454.1873333333333</v>
      </c>
      <c r="T43" s="72"/>
    </row>
    <row r="44" spans="1:22">
      <c r="A44" s="3"/>
      <c r="B44" s="10">
        <v>16</v>
      </c>
      <c r="C44" s="5" t="s">
        <v>295</v>
      </c>
      <c r="D44" s="74">
        <v>994.35716165333326</v>
      </c>
      <c r="E44" s="81">
        <v>997.15809726166663</v>
      </c>
      <c r="F44" s="74">
        <v>967.24933333333331</v>
      </c>
    </row>
    <row r="45" spans="1:22">
      <c r="A45" s="3"/>
      <c r="B45" s="10">
        <v>17</v>
      </c>
      <c r="C45" s="5" t="s">
        <v>302</v>
      </c>
      <c r="D45" s="67">
        <v>6.7796722905625728</v>
      </c>
      <c r="E45" s="67">
        <v>6.4727293561232635</v>
      </c>
      <c r="F45" s="67">
        <v>6.4156141002642135</v>
      </c>
    </row>
    <row r="46" spans="1:22" ht="15.6">
      <c r="A46" s="3"/>
      <c r="B46" s="43"/>
      <c r="C46" s="34" t="s">
        <v>296</v>
      </c>
      <c r="D46" s="34"/>
      <c r="E46" s="98"/>
      <c r="F46" s="34"/>
    </row>
    <row r="47" spans="1:22">
      <c r="A47" s="3"/>
      <c r="B47" s="10">
        <v>18</v>
      </c>
      <c r="C47" s="5" t="s">
        <v>297</v>
      </c>
      <c r="D47" s="74">
        <v>41973.819824999999</v>
      </c>
      <c r="E47" s="81">
        <v>40788.164664999997</v>
      </c>
      <c r="F47" s="74">
        <v>38930.706439000001</v>
      </c>
      <c r="H47" s="151"/>
    </row>
    <row r="48" spans="1:22">
      <c r="A48" s="3"/>
      <c r="B48" s="10">
        <v>19</v>
      </c>
      <c r="C48" s="5" t="s">
        <v>298</v>
      </c>
      <c r="D48" s="74">
        <v>38495.231595999998</v>
      </c>
      <c r="E48" s="81">
        <v>36929.415120999998</v>
      </c>
      <c r="F48" s="74">
        <v>35123.064423000003</v>
      </c>
      <c r="H48" s="151"/>
    </row>
    <row r="49" spans="1:8">
      <c r="A49" s="3"/>
      <c r="B49" s="10">
        <v>20</v>
      </c>
      <c r="C49" s="4" t="s">
        <v>303</v>
      </c>
      <c r="D49" s="46">
        <f>D47/D48</f>
        <v>1.0903641330309974</v>
      </c>
      <c r="E49" s="46">
        <f>E47/E48</f>
        <v>1.1044898634694518</v>
      </c>
      <c r="F49" s="69">
        <v>1.1084386701054103</v>
      </c>
      <c r="H49" s="152"/>
    </row>
    <row r="50" spans="1:8">
      <c r="A50" s="3"/>
    </row>
    <row r="51" spans="1:8">
      <c r="A51" s="3"/>
    </row>
    <row r="52" spans="1:8">
      <c r="A52" s="3"/>
    </row>
    <row r="53" spans="1:8">
      <c r="A53" s="3"/>
    </row>
    <row r="54" spans="1:8">
      <c r="A54" s="3"/>
    </row>
    <row r="55" spans="1:8">
      <c r="A55" s="3"/>
    </row>
    <row r="56" spans="1:8">
      <c r="A56" s="3"/>
    </row>
    <row r="57" spans="1:8">
      <c r="A57" s="3"/>
    </row>
    <row r="58" spans="1:8">
      <c r="A58" s="3"/>
    </row>
    <row r="59" spans="1:8">
      <c r="A59" s="3"/>
    </row>
    <row r="60" spans="1:8">
      <c r="A60" s="3"/>
    </row>
    <row r="61" spans="1:8">
      <c r="A61" s="3"/>
    </row>
    <row r="62" spans="1:8">
      <c r="A62" s="3"/>
    </row>
    <row r="63" spans="1:8">
      <c r="A63" s="3"/>
    </row>
    <row r="64" spans="1:8">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6">
      <c r="A97" s="3"/>
    </row>
    <row r="98" spans="1:6">
      <c r="A98" s="3"/>
    </row>
    <row r="99" spans="1:6">
      <c r="A99" s="3"/>
    </row>
    <row r="100" spans="1:6">
      <c r="A100" s="3"/>
    </row>
    <row r="101" spans="1:6">
      <c r="A101" s="3"/>
    </row>
    <row r="102" spans="1:6">
      <c r="A102" s="3"/>
      <c r="B102" s="3"/>
      <c r="C102" s="3"/>
      <c r="D102" s="3"/>
      <c r="E102" s="3"/>
      <c r="F102" s="15"/>
    </row>
    <row r="103" spans="1:6">
      <c r="A103" s="3"/>
      <c r="B103" s="3"/>
      <c r="C103" s="3"/>
      <c r="D103" s="3"/>
      <c r="E103" s="3"/>
      <c r="F103" s="15"/>
    </row>
    <row r="104" spans="1:6">
      <c r="A104" s="3"/>
      <c r="B104" s="3"/>
      <c r="C104" s="3"/>
      <c r="D104" s="3"/>
      <c r="E104" s="3"/>
      <c r="F104" s="15"/>
    </row>
    <row r="105" spans="1:6">
      <c r="A105" s="3"/>
      <c r="B105" s="3"/>
      <c r="C105" s="3"/>
      <c r="D105" s="3"/>
      <c r="E105" s="3"/>
      <c r="F105" s="15"/>
    </row>
    <row r="106" spans="1:6">
      <c r="A106" s="3"/>
      <c r="B106" s="3"/>
      <c r="C106" s="3"/>
      <c r="D106" s="3"/>
      <c r="E106" s="3"/>
      <c r="F106" s="15"/>
    </row>
    <row r="107" spans="1:6">
      <c r="A107" s="3"/>
      <c r="B107" s="3"/>
      <c r="C107" s="3"/>
      <c r="D107" s="3"/>
      <c r="E107" s="3"/>
      <c r="F107" s="15"/>
    </row>
    <row r="108" spans="1:6">
      <c r="A108" s="3"/>
      <c r="B108" s="3"/>
      <c r="C108" s="3"/>
      <c r="D108" s="3"/>
      <c r="E108" s="3"/>
      <c r="F108" s="15"/>
    </row>
    <row r="109" spans="1:6">
      <c r="A109" s="3"/>
      <c r="B109" s="3"/>
      <c r="C109" s="3"/>
      <c r="D109" s="3"/>
      <c r="E109" s="3"/>
      <c r="F109" s="15"/>
    </row>
    <row r="110" spans="1:6">
      <c r="A110" s="3"/>
      <c r="B110" s="3"/>
      <c r="C110" s="3"/>
      <c r="D110" s="3"/>
      <c r="E110" s="3"/>
      <c r="F110" s="15"/>
    </row>
    <row r="111" spans="1:6">
      <c r="A111" s="3"/>
      <c r="B111" s="3"/>
      <c r="C111" s="3"/>
      <c r="D111" s="3"/>
      <c r="E111" s="3"/>
      <c r="F111" s="15"/>
    </row>
    <row r="112" spans="1:6">
      <c r="A112" s="3"/>
      <c r="B112" s="3"/>
      <c r="C112" s="3"/>
      <c r="D112" s="3"/>
      <c r="E112" s="3"/>
      <c r="F112" s="15"/>
    </row>
    <row r="113" spans="1:6">
      <c r="A113" s="3"/>
      <c r="B113" s="3"/>
      <c r="C113" s="3"/>
      <c r="D113" s="3"/>
      <c r="E113" s="3"/>
      <c r="F113" s="15"/>
    </row>
    <row r="114" spans="1:6">
      <c r="A114" s="3"/>
      <c r="B114" s="3"/>
      <c r="C114" s="3"/>
      <c r="D114" s="3"/>
      <c r="E114" s="3"/>
      <c r="F114" s="15"/>
    </row>
    <row r="115" spans="1:6">
      <c r="A115" s="3"/>
      <c r="B115" s="3"/>
      <c r="C115" s="3"/>
      <c r="D115" s="3"/>
      <c r="E115" s="3"/>
      <c r="F115" s="15"/>
    </row>
    <row r="116" spans="1:6">
      <c r="A116" s="3"/>
      <c r="B116" s="3"/>
      <c r="C116" s="3"/>
      <c r="D116" s="3"/>
      <c r="E116" s="3"/>
      <c r="F116" s="15"/>
    </row>
    <row r="117" spans="1:6">
      <c r="A117" s="3"/>
      <c r="B117" s="3"/>
      <c r="C117" s="3"/>
      <c r="D117" s="3"/>
      <c r="E117" s="3"/>
      <c r="F117" s="15"/>
    </row>
    <row r="118" spans="1:6">
      <c r="A118" s="3"/>
      <c r="B118" s="3"/>
      <c r="C118" s="3"/>
      <c r="D118" s="3"/>
      <c r="E118" s="3"/>
      <c r="F118" s="15"/>
    </row>
    <row r="119" spans="1:6">
      <c r="A119" s="3"/>
      <c r="B119" s="3"/>
      <c r="C119" s="3"/>
      <c r="D119" s="3"/>
      <c r="E119" s="3"/>
      <c r="F119" s="15"/>
    </row>
    <row r="120" spans="1:6">
      <c r="A120" s="3"/>
      <c r="B120" s="3"/>
      <c r="C120" s="3"/>
      <c r="D120" s="3"/>
      <c r="E120" s="3"/>
      <c r="F120" s="15"/>
    </row>
    <row r="121" spans="1:6">
      <c r="A121" s="3"/>
      <c r="B121" s="3"/>
      <c r="C121" s="3"/>
      <c r="D121" s="3"/>
      <c r="E121" s="3"/>
      <c r="F121" s="15"/>
    </row>
    <row r="122" spans="1:6">
      <c r="A122" s="3"/>
      <c r="B122" s="3"/>
      <c r="C122" s="3"/>
      <c r="D122" s="3"/>
      <c r="E122" s="3"/>
      <c r="F122" s="15"/>
    </row>
    <row r="123" spans="1:6">
      <c r="A123" s="3"/>
      <c r="B123" s="3"/>
      <c r="C123" s="3"/>
      <c r="D123" s="3"/>
      <c r="E123" s="3"/>
      <c r="F123" s="15"/>
    </row>
    <row r="124" spans="1:6">
      <c r="A124" s="3"/>
      <c r="B124" s="3"/>
      <c r="C124" s="3"/>
      <c r="D124" s="3"/>
      <c r="E124" s="3"/>
      <c r="F124" s="15"/>
    </row>
    <row r="125" spans="1:6">
      <c r="A125" s="3"/>
      <c r="B125" s="3"/>
      <c r="C125" s="3"/>
      <c r="D125" s="3"/>
      <c r="E125" s="3"/>
      <c r="F125" s="15"/>
    </row>
    <row r="126" spans="1:6">
      <c r="A126" s="3"/>
      <c r="B126" s="3"/>
      <c r="C126" s="3"/>
      <c r="D126" s="3"/>
      <c r="E126" s="3"/>
      <c r="F126" s="15"/>
    </row>
    <row r="127" spans="1:6">
      <c r="A127" s="3"/>
      <c r="B127" s="3"/>
      <c r="C127" s="3"/>
      <c r="D127" s="3"/>
      <c r="E127" s="3"/>
      <c r="F127" s="15"/>
    </row>
    <row r="128" spans="1:6">
      <c r="A128" s="3"/>
      <c r="B128" s="3"/>
      <c r="C128" s="3"/>
      <c r="D128" s="3"/>
      <c r="E128" s="3"/>
      <c r="F128" s="15"/>
    </row>
    <row r="129" spans="1:6">
      <c r="A129" s="3"/>
      <c r="B129" s="3"/>
      <c r="C129" s="3"/>
      <c r="D129" s="3"/>
      <c r="E129" s="3"/>
      <c r="F129" s="15"/>
    </row>
    <row r="130" spans="1:6">
      <c r="A130" s="3"/>
      <c r="B130" s="3"/>
      <c r="C130" s="3"/>
      <c r="D130" s="3"/>
      <c r="E130" s="3"/>
      <c r="F130" s="15"/>
    </row>
    <row r="131" spans="1:6">
      <c r="A131" s="3"/>
      <c r="B131" s="3"/>
      <c r="C131" s="3"/>
      <c r="D131" s="3"/>
      <c r="E131" s="3"/>
      <c r="F131" s="15"/>
    </row>
  </sheetData>
  <sheetProtection algorithmName="SHA-512" hashValue="afAAqxFQdXXvBP9G6GKFXJtDBTuL+fixK6xTZG543VdVDTOEcYEaEeHFtst6ilIo8LIFn1Wo2qGCggZfhKdE+Q==" saltValue="vVoLYLkRjR8n4Qm5Yp8YiA==" spinCount="100000" sheet="1" objects="1" scenarios="1"/>
  <pageMargins left="0.7" right="0.7" top="0.75" bottom="0.75" header="0.3" footer="0.3"/>
  <pageSetup paperSize="9" scale="59" fitToHeight="0" orientation="portrait"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2EDB-45E2-4A60-80F0-FFA4D364EADB}">
  <sheetPr>
    <pageSetUpPr fitToPage="1"/>
  </sheetPr>
  <dimension ref="B1:D17"/>
  <sheetViews>
    <sheetView zoomScaleNormal="100" workbookViewId="0">
      <selection activeCell="D6" sqref="D6"/>
    </sheetView>
  </sheetViews>
  <sheetFormatPr defaultColWidth="9.109375" defaultRowHeight="13.8"/>
  <cols>
    <col min="1" max="1" width="2.6640625" style="18" customWidth="1"/>
    <col min="2" max="2" width="29.77734375" style="18" customWidth="1"/>
    <col min="3" max="3" width="7.6640625" style="18" bestFit="1" customWidth="1"/>
    <col min="4" max="4" width="130.21875" style="18" customWidth="1"/>
    <col min="5" max="16384" width="9.109375" style="18"/>
  </cols>
  <sheetData>
    <row r="1" spans="2:4" ht="25.8">
      <c r="B1" s="19" t="s">
        <v>205</v>
      </c>
    </row>
    <row r="2" spans="2:4" ht="23.4">
      <c r="B2" s="20" t="s">
        <v>286</v>
      </c>
      <c r="C2" s="21"/>
      <c r="D2" s="21"/>
    </row>
    <row r="3" spans="2:4" ht="15">
      <c r="B3" s="22" t="s">
        <v>352</v>
      </c>
      <c r="C3" s="21"/>
      <c r="D3" s="21"/>
    </row>
    <row r="4" spans="2:4" ht="15">
      <c r="B4" s="21"/>
      <c r="C4" s="21"/>
      <c r="D4" s="21"/>
    </row>
    <row r="5" spans="2:4" s="23" customFormat="1" ht="19.5" customHeight="1">
      <c r="B5" s="35" t="s">
        <v>277</v>
      </c>
      <c r="C5" s="36" t="s">
        <v>278</v>
      </c>
      <c r="D5" s="37" t="s">
        <v>279</v>
      </c>
    </row>
    <row r="6" spans="2:4" s="23" customFormat="1" ht="220.2" customHeight="1">
      <c r="B6" s="24" t="s">
        <v>322</v>
      </c>
      <c r="C6" s="25" t="s">
        <v>213</v>
      </c>
      <c r="D6" s="26" t="s">
        <v>588</v>
      </c>
    </row>
    <row r="7" spans="2:4" s="23" customFormat="1" ht="49.2" customHeight="1">
      <c r="B7" s="27" t="s">
        <v>323</v>
      </c>
      <c r="C7" s="28" t="s">
        <v>280</v>
      </c>
      <c r="D7" s="24" t="s">
        <v>353</v>
      </c>
    </row>
    <row r="8" spans="2:4" s="23" customFormat="1" ht="147.6" customHeight="1">
      <c r="B8" s="201" t="s">
        <v>324</v>
      </c>
      <c r="C8" s="204" t="s">
        <v>237</v>
      </c>
      <c r="D8" s="24" t="s">
        <v>572</v>
      </c>
    </row>
    <row r="9" spans="2:4" s="23" customFormat="1" ht="37.5" customHeight="1">
      <c r="B9" s="202"/>
      <c r="C9" s="205"/>
      <c r="D9" s="29" t="s">
        <v>287</v>
      </c>
    </row>
    <row r="10" spans="2:4" s="23" customFormat="1" ht="364.2" customHeight="1">
      <c r="B10" s="202"/>
      <c r="C10" s="205"/>
      <c r="D10" s="29" t="s">
        <v>573</v>
      </c>
    </row>
    <row r="11" spans="2:4" s="23" customFormat="1" ht="135.6" customHeight="1">
      <c r="B11" s="202"/>
      <c r="C11" s="205"/>
      <c r="D11" s="29" t="s">
        <v>574</v>
      </c>
    </row>
    <row r="12" spans="2:4" s="23" customFormat="1" ht="150" customHeight="1">
      <c r="B12" s="202"/>
      <c r="C12" s="205"/>
      <c r="D12" s="29" t="s">
        <v>388</v>
      </c>
    </row>
    <row r="13" spans="2:4" s="23" customFormat="1" ht="135.6" customHeight="1">
      <c r="B13" s="202"/>
      <c r="C13" s="205"/>
      <c r="D13" s="26" t="s">
        <v>575</v>
      </c>
    </row>
    <row r="14" spans="2:4" s="23" customFormat="1" ht="351.6" customHeight="1">
      <c r="B14" s="202"/>
      <c r="C14" s="205"/>
      <c r="D14" s="29" t="s">
        <v>590</v>
      </c>
    </row>
    <row r="15" spans="2:4" s="23" customFormat="1" ht="80.400000000000006" customHeight="1">
      <c r="B15" s="202"/>
      <c r="C15" s="205"/>
      <c r="D15" s="29" t="s">
        <v>354</v>
      </c>
    </row>
    <row r="16" spans="2:4" s="23" customFormat="1" ht="91.8" customHeight="1">
      <c r="B16" s="203"/>
      <c r="C16" s="206"/>
      <c r="D16" s="30" t="s">
        <v>589</v>
      </c>
    </row>
    <row r="17" s="23" customFormat="1" ht="14.4" customHeight="1"/>
  </sheetData>
  <sheetProtection algorithmName="SHA-512" hashValue="IFkV2uaYbIIPfq1TF6rU2Ik0yE3FC6Y27N5Su2VAy6rcUhMIdxppmF/Su46ZYkG+ugBkbldSeKOIkZ3vy9Kr5A==" saltValue="LFS7U7Xv3Jxl6nqXzhcNkw==" spinCount="100000" sheet="1" objects="1" scenarios="1"/>
  <mergeCells count="2">
    <mergeCell ref="B8:B16"/>
    <mergeCell ref="C8:C16"/>
  </mergeCells>
  <pageMargins left="0.7" right="0.7" top="0.75" bottom="0.75" header="0.3" footer="0.3"/>
  <pageSetup paperSize="9" scale="51"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3945-204C-4337-8679-D907D59CD817}">
  <dimension ref="B1:D16"/>
  <sheetViews>
    <sheetView zoomScaleNormal="100" workbookViewId="0">
      <selection activeCell="E20" sqref="E20"/>
    </sheetView>
  </sheetViews>
  <sheetFormatPr defaultColWidth="9.109375" defaultRowHeight="14.4"/>
  <cols>
    <col min="1" max="1" width="2.6640625" style="61" customWidth="1"/>
    <col min="2" max="2" width="58" style="61" customWidth="1"/>
    <col min="3" max="4" width="16.77734375" style="61" customWidth="1"/>
    <col min="5" max="16384" width="9.109375" style="61"/>
  </cols>
  <sheetData>
    <row r="1" spans="2:4" ht="25.8">
      <c r="B1" s="50" t="s">
        <v>205</v>
      </c>
    </row>
    <row r="2" spans="2:4" ht="23.4">
      <c r="B2" s="51" t="s">
        <v>314</v>
      </c>
    </row>
    <row r="4" spans="2:4" ht="23.25" customHeight="1">
      <c r="B4" s="63" t="s">
        <v>386</v>
      </c>
      <c r="C4" s="64">
        <v>46022</v>
      </c>
      <c r="D4" s="64">
        <v>45657</v>
      </c>
    </row>
    <row r="5" spans="2:4">
      <c r="B5" s="7" t="s">
        <v>316</v>
      </c>
      <c r="C5" s="82">
        <f>'EU OV1'!F43</f>
        <v>1014.66425184</v>
      </c>
      <c r="D5" s="82">
        <v>1171.7</v>
      </c>
    </row>
    <row r="6" spans="2:4">
      <c r="B6" s="7" t="s">
        <v>317</v>
      </c>
      <c r="C6" s="82">
        <v>346.1</v>
      </c>
      <c r="D6" s="82">
        <v>421.7</v>
      </c>
    </row>
    <row r="7" spans="2:4">
      <c r="B7" s="14" t="s">
        <v>313</v>
      </c>
      <c r="C7" s="83">
        <f>SUM(C5:C6)</f>
        <v>1360.76425184</v>
      </c>
      <c r="D7" s="83">
        <f>SUM(D5:D6)</f>
        <v>1593.4</v>
      </c>
    </row>
    <row r="8" spans="2:4">
      <c r="B8" s="7" t="s">
        <v>387</v>
      </c>
      <c r="C8" s="82">
        <v>317</v>
      </c>
      <c r="D8" s="82">
        <v>366.2</v>
      </c>
    </row>
    <row r="9" spans="2:4">
      <c r="B9" s="7" t="s">
        <v>318</v>
      </c>
      <c r="C9" s="82">
        <v>251.1</v>
      </c>
      <c r="D9" s="82">
        <v>291</v>
      </c>
    </row>
    <row r="10" spans="2:4">
      <c r="B10" s="14" t="s">
        <v>315</v>
      </c>
      <c r="C10" s="83">
        <f>SUM(C7:C9)</f>
        <v>1928.86425184</v>
      </c>
      <c r="D10" s="83">
        <f>SUM(D7:D9)</f>
        <v>2250.6000000000004</v>
      </c>
    </row>
    <row r="11" spans="2:4">
      <c r="B11" s="62"/>
    </row>
    <row r="12" spans="2:4" ht="48.75" customHeight="1">
      <c r="B12" s="198" t="s">
        <v>576</v>
      </c>
      <c r="C12" s="207"/>
      <c r="D12" s="208"/>
    </row>
    <row r="13" spans="2:4" ht="64.8" customHeight="1">
      <c r="B13" s="198" t="s">
        <v>577</v>
      </c>
      <c r="C13" s="207"/>
      <c r="D13" s="208"/>
    </row>
    <row r="14" spans="2:4" ht="15.6">
      <c r="B14" s="65" t="s">
        <v>578</v>
      </c>
    </row>
    <row r="15" spans="2:4">
      <c r="B15" s="62"/>
    </row>
    <row r="16" spans="2:4">
      <c r="B16" s="62"/>
    </row>
  </sheetData>
  <sheetProtection algorithmName="SHA-512" hashValue="fmo+E3xu97nIjSSEi1oMwXCMC3ZMzw3HKZcz5dwPHzCgMSGORuQtABlQWnZOOiw2ix8kz7rVSPAzWknjCJLczg==" saltValue="2U0ifCSl/qcjlZ3lQHqz2Q==" spinCount="100000" sheet="1" objects="1" scenarios="1"/>
  <mergeCells count="2">
    <mergeCell ref="B12:D12"/>
    <mergeCell ref="B13:D13"/>
  </mergeCells>
  <pageMargins left="0.7" right="0.7" top="0.75" bottom="0.75" header="0.3" footer="0.3"/>
  <pageSetup paperSize="9" scale="70" fitToWidth="0" fitToHeight="0" orientation="portrait" r:id="rId1"/>
  <ignoredErrors>
    <ignoredError sqref="C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24B6-E771-41FC-B3C3-325B85DFFBC4}">
  <sheetPr>
    <pageSetUpPr fitToPage="1"/>
  </sheetPr>
  <dimension ref="B1:R31"/>
  <sheetViews>
    <sheetView zoomScaleNormal="100" workbookViewId="0">
      <selection activeCell="J45" sqref="J45"/>
    </sheetView>
  </sheetViews>
  <sheetFormatPr defaultColWidth="9.109375" defaultRowHeight="13.8"/>
  <cols>
    <col min="1" max="1" width="2.6640625" style="18" customWidth="1"/>
    <col min="2" max="2" width="7.77734375" style="18" customWidth="1"/>
    <col min="3" max="3" width="34.33203125" style="18" customWidth="1"/>
    <col min="4" max="5" width="13.6640625" style="18" customWidth="1"/>
    <col min="6" max="15" width="12.77734375" style="18" customWidth="1"/>
    <col min="16" max="16" width="15.5546875" style="18" customWidth="1"/>
    <col min="17" max="17" width="18.6640625" style="18" customWidth="1"/>
    <col min="18" max="18" width="17.44140625" style="18" customWidth="1"/>
    <col min="19" max="16384" width="9.109375" style="18"/>
  </cols>
  <sheetData>
    <row r="1" spans="2:18" ht="25.8">
      <c r="B1" s="19" t="s">
        <v>205</v>
      </c>
    </row>
    <row r="2" spans="2:18" ht="23.4">
      <c r="B2" s="20" t="s">
        <v>430</v>
      </c>
      <c r="C2" s="21"/>
      <c r="D2" s="21"/>
    </row>
    <row r="3" spans="2:18" ht="15">
      <c r="B3" s="99"/>
      <c r="C3" s="21"/>
      <c r="D3" s="21"/>
    </row>
    <row r="4" spans="2:18" s="23" customFormat="1" ht="15.6">
      <c r="B4" s="112"/>
      <c r="C4" s="113"/>
      <c r="D4" s="107" t="s">
        <v>23</v>
      </c>
      <c r="E4" s="107" t="s">
        <v>24</v>
      </c>
      <c r="F4" s="107" t="s">
        <v>25</v>
      </c>
      <c r="G4" s="107" t="s">
        <v>27</v>
      </c>
      <c r="H4" s="107" t="s">
        <v>385</v>
      </c>
      <c r="I4" s="107" t="s">
        <v>431</v>
      </c>
      <c r="J4" s="107" t="s">
        <v>432</v>
      </c>
      <c r="K4" s="107" t="s">
        <v>433</v>
      </c>
      <c r="L4" s="107" t="s">
        <v>434</v>
      </c>
      <c r="M4" s="107" t="s">
        <v>435</v>
      </c>
      <c r="N4" s="107" t="s">
        <v>436</v>
      </c>
      <c r="O4" s="107" t="s">
        <v>437</v>
      </c>
      <c r="P4" s="107" t="s">
        <v>438</v>
      </c>
      <c r="Q4" s="107" t="s">
        <v>439</v>
      </c>
      <c r="R4" s="108" t="s">
        <v>440</v>
      </c>
    </row>
    <row r="5" spans="2:18" s="23" customFormat="1" ht="15.6">
      <c r="B5" s="114"/>
      <c r="C5" s="156" t="s">
        <v>579</v>
      </c>
      <c r="D5" s="213" t="s">
        <v>441</v>
      </c>
      <c r="E5" s="213"/>
      <c r="F5" s="213"/>
      <c r="G5" s="213"/>
      <c r="H5" s="213"/>
      <c r="I5" s="213"/>
      <c r="J5" s="213" t="s">
        <v>442</v>
      </c>
      <c r="K5" s="213"/>
      <c r="L5" s="213"/>
      <c r="M5" s="213"/>
      <c r="N5" s="213"/>
      <c r="O5" s="213"/>
      <c r="P5" s="209" t="s">
        <v>482</v>
      </c>
      <c r="Q5" s="209" t="s">
        <v>484</v>
      </c>
      <c r="R5" s="210"/>
    </row>
    <row r="6" spans="2:18" s="23" customFormat="1" ht="14.4" customHeight="1">
      <c r="B6" s="114"/>
      <c r="C6" s="111"/>
      <c r="D6" s="213" t="s">
        <v>443</v>
      </c>
      <c r="E6" s="213"/>
      <c r="F6" s="213"/>
      <c r="G6" s="213" t="s">
        <v>444</v>
      </c>
      <c r="H6" s="213"/>
      <c r="I6" s="213"/>
      <c r="J6" s="213" t="s">
        <v>445</v>
      </c>
      <c r="K6" s="213"/>
      <c r="L6" s="213"/>
      <c r="M6" s="213" t="s">
        <v>446</v>
      </c>
      <c r="N6" s="213"/>
      <c r="O6" s="213"/>
      <c r="P6" s="209"/>
      <c r="Q6" s="211"/>
      <c r="R6" s="212"/>
    </row>
    <row r="7" spans="2:18" s="23" customFormat="1" ht="31.2">
      <c r="B7" s="115"/>
      <c r="C7" s="116"/>
      <c r="D7" s="109"/>
      <c r="E7" s="109" t="s">
        <v>449</v>
      </c>
      <c r="F7" s="109" t="s">
        <v>450</v>
      </c>
      <c r="G7" s="109"/>
      <c r="H7" s="109" t="s">
        <v>450</v>
      </c>
      <c r="I7" s="109" t="s">
        <v>451</v>
      </c>
      <c r="J7" s="109"/>
      <c r="K7" s="109" t="s">
        <v>449</v>
      </c>
      <c r="L7" s="109" t="s">
        <v>450</v>
      </c>
      <c r="M7" s="109"/>
      <c r="N7" s="109" t="s">
        <v>450</v>
      </c>
      <c r="O7" s="109" t="s">
        <v>451</v>
      </c>
      <c r="P7" s="117" t="s">
        <v>483</v>
      </c>
      <c r="Q7" s="109" t="s">
        <v>447</v>
      </c>
      <c r="R7" s="110" t="s">
        <v>448</v>
      </c>
    </row>
    <row r="8" spans="2:18" s="23" customFormat="1" ht="28.8">
      <c r="B8" s="162" t="s">
        <v>580</v>
      </c>
      <c r="C8" s="163" t="s">
        <v>452</v>
      </c>
      <c r="D8" s="164" t="s">
        <v>37</v>
      </c>
      <c r="E8" s="164" t="s">
        <v>37</v>
      </c>
      <c r="F8" s="164" t="s">
        <v>37</v>
      </c>
      <c r="G8" s="164" t="s">
        <v>37</v>
      </c>
      <c r="H8" s="164" t="s">
        <v>37</v>
      </c>
      <c r="I8" s="164" t="s">
        <v>37</v>
      </c>
      <c r="J8" s="164" t="s">
        <v>37</v>
      </c>
      <c r="K8" s="164" t="s">
        <v>37</v>
      </c>
      <c r="L8" s="164" t="s">
        <v>37</v>
      </c>
      <c r="M8" s="164" t="s">
        <v>37</v>
      </c>
      <c r="N8" s="164" t="s">
        <v>37</v>
      </c>
      <c r="O8" s="164" t="s">
        <v>37</v>
      </c>
      <c r="P8" s="164" t="s">
        <v>37</v>
      </c>
      <c r="Q8" s="164" t="s">
        <v>37</v>
      </c>
      <c r="R8" s="164" t="s">
        <v>37</v>
      </c>
    </row>
    <row r="9" spans="2:18" s="23" customFormat="1" ht="14.4">
      <c r="B9" s="165" t="s">
        <v>581</v>
      </c>
      <c r="C9" s="166" t="s">
        <v>453</v>
      </c>
      <c r="D9" s="167">
        <f>D12+D14+D16</f>
        <v>40607.1</v>
      </c>
      <c r="E9" s="167">
        <f t="shared" ref="E9" si="0">E12+E14+E16</f>
        <v>39153.1</v>
      </c>
      <c r="F9" s="167">
        <f>F16</f>
        <v>1352.1</v>
      </c>
      <c r="G9" s="167">
        <f>G16</f>
        <v>101.9</v>
      </c>
      <c r="H9" s="164" t="s">
        <v>37</v>
      </c>
      <c r="I9" s="167">
        <f>G9</f>
        <v>101.9</v>
      </c>
      <c r="J9" s="167">
        <f>SUM(K9:M9)</f>
        <v>12.241040000000002</v>
      </c>
      <c r="K9" s="167">
        <f>1.336001+K14</f>
        <v>1.5360009999999999</v>
      </c>
      <c r="L9" s="167">
        <v>1.4257029999999999</v>
      </c>
      <c r="M9" s="167">
        <v>9.2793360000000007</v>
      </c>
      <c r="N9" s="164" t="s">
        <v>37</v>
      </c>
      <c r="O9" s="167">
        <v>9.2793360000000007</v>
      </c>
      <c r="P9" s="161" t="s">
        <v>37</v>
      </c>
      <c r="Q9" s="170">
        <f>Q16</f>
        <v>77840.100000000006</v>
      </c>
      <c r="R9" s="170">
        <f>R16</f>
        <v>168.3</v>
      </c>
    </row>
    <row r="10" spans="2:18" s="23" customFormat="1" ht="14.4">
      <c r="B10" s="10" t="s">
        <v>463</v>
      </c>
      <c r="C10" s="101" t="s">
        <v>454</v>
      </c>
      <c r="D10" s="161" t="s">
        <v>37</v>
      </c>
      <c r="E10" s="161" t="s">
        <v>37</v>
      </c>
      <c r="F10" s="161" t="s">
        <v>37</v>
      </c>
      <c r="G10" s="161" t="s">
        <v>37</v>
      </c>
      <c r="H10" s="161" t="s">
        <v>37</v>
      </c>
      <c r="I10" s="161" t="s">
        <v>37</v>
      </c>
      <c r="J10" s="161" t="s">
        <v>37</v>
      </c>
      <c r="K10" s="161" t="s">
        <v>37</v>
      </c>
      <c r="L10" s="161" t="s">
        <v>37</v>
      </c>
      <c r="M10" s="161" t="s">
        <v>37</v>
      </c>
      <c r="N10" s="161" t="s">
        <v>37</v>
      </c>
      <c r="O10" s="161" t="s">
        <v>37</v>
      </c>
      <c r="P10" s="161" t="s">
        <v>37</v>
      </c>
      <c r="Q10" s="161" t="s">
        <v>37</v>
      </c>
      <c r="R10" s="161" t="s">
        <v>37</v>
      </c>
    </row>
    <row r="11" spans="2:18" s="23" customFormat="1" ht="14.4">
      <c r="B11" s="10" t="s">
        <v>464</v>
      </c>
      <c r="C11" s="101" t="s">
        <v>455</v>
      </c>
      <c r="D11" s="161" t="s">
        <v>37</v>
      </c>
      <c r="E11" s="161" t="s">
        <v>37</v>
      </c>
      <c r="F11" s="161" t="s">
        <v>37</v>
      </c>
      <c r="G11" s="161" t="s">
        <v>37</v>
      </c>
      <c r="H11" s="161" t="s">
        <v>37</v>
      </c>
      <c r="I11" s="161" t="s">
        <v>37</v>
      </c>
      <c r="J11" s="161" t="s">
        <v>37</v>
      </c>
      <c r="K11" s="161" t="s">
        <v>37</v>
      </c>
      <c r="L11" s="161" t="s">
        <v>37</v>
      </c>
      <c r="M11" s="161" t="s">
        <v>37</v>
      </c>
      <c r="N11" s="161" t="s">
        <v>37</v>
      </c>
      <c r="O11" s="161" t="s">
        <v>37</v>
      </c>
      <c r="P11" s="161" t="s">
        <v>37</v>
      </c>
      <c r="Q11" s="161" t="s">
        <v>37</v>
      </c>
      <c r="R11" s="161" t="s">
        <v>37</v>
      </c>
    </row>
    <row r="12" spans="2:18" s="23" customFormat="1" ht="14.4">
      <c r="B12" s="10" t="s">
        <v>465</v>
      </c>
      <c r="C12" s="101" t="s">
        <v>456</v>
      </c>
      <c r="D12" s="158">
        <v>1277.3</v>
      </c>
      <c r="E12" s="158">
        <f>D12</f>
        <v>1277.3</v>
      </c>
      <c r="F12" s="161" t="s">
        <v>37</v>
      </c>
      <c r="G12" s="161" t="s">
        <v>37</v>
      </c>
      <c r="H12" s="161" t="s">
        <v>37</v>
      </c>
      <c r="I12" s="161" t="s">
        <v>37</v>
      </c>
      <c r="J12" s="160">
        <v>0</v>
      </c>
      <c r="K12" s="161" t="s">
        <v>37</v>
      </c>
      <c r="L12" s="161" t="s">
        <v>37</v>
      </c>
      <c r="M12" s="161" t="s">
        <v>37</v>
      </c>
      <c r="N12" s="161" t="s">
        <v>37</v>
      </c>
      <c r="O12" s="161" t="s">
        <v>37</v>
      </c>
      <c r="P12" s="161" t="s">
        <v>37</v>
      </c>
      <c r="Q12" s="161" t="s">
        <v>37</v>
      </c>
      <c r="R12" s="161" t="s">
        <v>37</v>
      </c>
    </row>
    <row r="13" spans="2:18" s="23" customFormat="1" ht="14.4">
      <c r="B13" s="10" t="s">
        <v>466</v>
      </c>
      <c r="C13" s="101" t="s">
        <v>457</v>
      </c>
      <c r="D13" s="161" t="s">
        <v>37</v>
      </c>
      <c r="E13" s="161" t="s">
        <v>37</v>
      </c>
      <c r="F13" s="161" t="s">
        <v>37</v>
      </c>
      <c r="G13" s="161" t="s">
        <v>37</v>
      </c>
      <c r="H13" s="161" t="s">
        <v>37</v>
      </c>
      <c r="I13" s="161" t="s">
        <v>37</v>
      </c>
      <c r="J13" s="161" t="s">
        <v>37</v>
      </c>
      <c r="K13" s="161" t="s">
        <v>37</v>
      </c>
      <c r="L13" s="161" t="s">
        <v>37</v>
      </c>
      <c r="M13" s="161" t="s">
        <v>37</v>
      </c>
      <c r="N13" s="161" t="s">
        <v>37</v>
      </c>
      <c r="O13" s="161" t="s">
        <v>37</v>
      </c>
      <c r="P13" s="161" t="s">
        <v>37</v>
      </c>
      <c r="Q13" s="161" t="s">
        <v>37</v>
      </c>
      <c r="R13" s="161" t="s">
        <v>37</v>
      </c>
    </row>
    <row r="14" spans="2:18" s="23" customFormat="1" ht="14.4">
      <c r="B14" s="10" t="s">
        <v>467</v>
      </c>
      <c r="C14" s="101" t="s">
        <v>458</v>
      </c>
      <c r="D14" s="158">
        <v>306.39999999999998</v>
      </c>
      <c r="E14" s="158">
        <f>D14</f>
        <v>306.39999999999998</v>
      </c>
      <c r="F14" s="157"/>
      <c r="G14" s="102"/>
      <c r="H14" s="102"/>
      <c r="I14" s="158"/>
      <c r="J14" s="158">
        <v>0.2</v>
      </c>
      <c r="K14" s="158">
        <f>J14</f>
        <v>0.2</v>
      </c>
      <c r="L14" s="158"/>
      <c r="M14" s="158"/>
      <c r="N14" s="161" t="s">
        <v>37</v>
      </c>
      <c r="O14" s="159"/>
      <c r="P14" s="161" t="s">
        <v>37</v>
      </c>
      <c r="Q14" s="102"/>
      <c r="R14" s="102"/>
    </row>
    <row r="15" spans="2:18" s="23" customFormat="1" ht="14.4">
      <c r="B15" s="10" t="s">
        <v>468</v>
      </c>
      <c r="C15" s="102" t="s">
        <v>481</v>
      </c>
      <c r="D15" s="161" t="s">
        <v>37</v>
      </c>
      <c r="E15" s="161" t="s">
        <v>37</v>
      </c>
      <c r="F15" s="161" t="s">
        <v>37</v>
      </c>
      <c r="G15" s="161" t="s">
        <v>37</v>
      </c>
      <c r="H15" s="161" t="s">
        <v>37</v>
      </c>
      <c r="I15" s="161" t="s">
        <v>37</v>
      </c>
      <c r="J15" s="161" t="s">
        <v>37</v>
      </c>
      <c r="K15" s="161" t="s">
        <v>37</v>
      </c>
      <c r="L15" s="161" t="s">
        <v>37</v>
      </c>
      <c r="M15" s="161" t="s">
        <v>37</v>
      </c>
      <c r="N15" s="161" t="s">
        <v>37</v>
      </c>
      <c r="O15" s="161" t="s">
        <v>37</v>
      </c>
      <c r="P15" s="161" t="s">
        <v>37</v>
      </c>
      <c r="Q15" s="161" t="s">
        <v>37</v>
      </c>
      <c r="R15" s="161" t="s">
        <v>37</v>
      </c>
    </row>
    <row r="16" spans="2:18" s="23" customFormat="1" ht="14.4">
      <c r="B16" s="10" t="s">
        <v>469</v>
      </c>
      <c r="C16" s="101" t="s">
        <v>459</v>
      </c>
      <c r="D16" s="158">
        <v>39023.4</v>
      </c>
      <c r="E16" s="158">
        <f>D16-F16-G16</f>
        <v>37569.4</v>
      </c>
      <c r="F16" s="158">
        <v>1352.1</v>
      </c>
      <c r="G16" s="158">
        <v>101.9</v>
      </c>
      <c r="H16" s="161" t="s">
        <v>37</v>
      </c>
      <c r="I16" s="158">
        <f t="shared" ref="I16" si="1">I9-I14</f>
        <v>101.9</v>
      </c>
      <c r="J16" s="158">
        <f>J9</f>
        <v>12.241040000000002</v>
      </c>
      <c r="K16" s="158">
        <f>K9</f>
        <v>1.5360009999999999</v>
      </c>
      <c r="L16" s="158">
        <f t="shared" ref="L16:O16" si="2">L9</f>
        <v>1.4257029999999999</v>
      </c>
      <c r="M16" s="158">
        <f t="shared" si="2"/>
        <v>9.2793360000000007</v>
      </c>
      <c r="N16" s="161" t="s">
        <v>37</v>
      </c>
      <c r="O16" s="158">
        <f t="shared" si="2"/>
        <v>9.2793360000000007</v>
      </c>
      <c r="P16" s="161" t="s">
        <v>37</v>
      </c>
      <c r="Q16" s="188">
        <v>77840.100000000006</v>
      </c>
      <c r="R16" s="188">
        <v>168.3</v>
      </c>
    </row>
    <row r="17" spans="2:18" s="23" customFormat="1" ht="14.4">
      <c r="B17" s="165" t="s">
        <v>582</v>
      </c>
      <c r="C17" s="166" t="s">
        <v>460</v>
      </c>
      <c r="D17" s="167">
        <f>SUM(D18:D22)</f>
        <v>5277.6</v>
      </c>
      <c r="E17" s="167">
        <f t="shared" ref="E17:K17" si="3">SUM(E18:E22)</f>
        <v>5277.6</v>
      </c>
      <c r="F17" s="164" t="s">
        <v>37</v>
      </c>
      <c r="G17" s="164" t="s">
        <v>37</v>
      </c>
      <c r="H17" s="164" t="s">
        <v>37</v>
      </c>
      <c r="I17" s="164" t="s">
        <v>37</v>
      </c>
      <c r="J17" s="167">
        <f t="shared" si="3"/>
        <v>0.44</v>
      </c>
      <c r="K17" s="167">
        <f t="shared" si="3"/>
        <v>0.44</v>
      </c>
      <c r="L17" s="164" t="s">
        <v>37</v>
      </c>
      <c r="M17" s="164" t="s">
        <v>37</v>
      </c>
      <c r="N17" s="164" t="s">
        <v>37</v>
      </c>
      <c r="O17" s="164" t="s">
        <v>37</v>
      </c>
      <c r="P17" s="164" t="s">
        <v>37</v>
      </c>
      <c r="Q17" s="164" t="s">
        <v>37</v>
      </c>
      <c r="R17" s="164" t="s">
        <v>37</v>
      </c>
    </row>
    <row r="18" spans="2:18" s="23" customFormat="1" ht="14.4">
      <c r="B18" s="10" t="s">
        <v>470</v>
      </c>
      <c r="C18" s="101" t="s">
        <v>454</v>
      </c>
      <c r="D18" s="161" t="s">
        <v>37</v>
      </c>
      <c r="E18" s="161" t="s">
        <v>37</v>
      </c>
      <c r="F18" s="161" t="s">
        <v>37</v>
      </c>
      <c r="G18" s="161" t="s">
        <v>37</v>
      </c>
      <c r="H18" s="161" t="s">
        <v>37</v>
      </c>
      <c r="I18" s="161" t="s">
        <v>37</v>
      </c>
      <c r="J18" s="161" t="s">
        <v>37</v>
      </c>
      <c r="K18" s="161" t="s">
        <v>37</v>
      </c>
      <c r="L18" s="161" t="s">
        <v>37</v>
      </c>
      <c r="M18" s="161" t="s">
        <v>37</v>
      </c>
      <c r="N18" s="161" t="s">
        <v>37</v>
      </c>
      <c r="O18" s="161" t="s">
        <v>37</v>
      </c>
      <c r="P18" s="161" t="s">
        <v>37</v>
      </c>
      <c r="Q18" s="161" t="s">
        <v>37</v>
      </c>
      <c r="R18" s="161" t="s">
        <v>37</v>
      </c>
    </row>
    <row r="19" spans="2:18" s="23" customFormat="1" ht="14.4">
      <c r="B19" s="10" t="s">
        <v>471</v>
      </c>
      <c r="C19" s="101" t="s">
        <v>455</v>
      </c>
      <c r="D19" s="158">
        <f>495.6+1507.7+207.4</f>
        <v>2210.7000000000003</v>
      </c>
      <c r="E19" s="158">
        <f>D19</f>
        <v>2210.7000000000003</v>
      </c>
      <c r="F19" s="161" t="s">
        <v>37</v>
      </c>
      <c r="G19" s="161" t="s">
        <v>37</v>
      </c>
      <c r="H19" s="161" t="s">
        <v>37</v>
      </c>
      <c r="I19" s="161" t="s">
        <v>37</v>
      </c>
      <c r="J19" s="160">
        <v>0.4</v>
      </c>
      <c r="K19" s="160">
        <f>J19</f>
        <v>0.4</v>
      </c>
      <c r="L19" s="161" t="s">
        <v>37</v>
      </c>
      <c r="M19" s="161" t="s">
        <v>37</v>
      </c>
      <c r="N19" s="161" t="s">
        <v>37</v>
      </c>
      <c r="O19" s="161" t="s">
        <v>37</v>
      </c>
      <c r="P19" s="161" t="s">
        <v>37</v>
      </c>
      <c r="Q19" s="161" t="s">
        <v>37</v>
      </c>
      <c r="R19" s="161" t="s">
        <v>37</v>
      </c>
    </row>
    <row r="20" spans="2:18" s="23" customFormat="1" ht="14.4">
      <c r="B20" s="10" t="s">
        <v>472</v>
      </c>
      <c r="C20" s="101" t="s">
        <v>456</v>
      </c>
      <c r="D20" s="158">
        <f>2783.1+283.8</f>
        <v>3066.9</v>
      </c>
      <c r="E20" s="158">
        <f>D20</f>
        <v>3066.9</v>
      </c>
      <c r="F20" s="161" t="s">
        <v>37</v>
      </c>
      <c r="G20" s="161" t="s">
        <v>37</v>
      </c>
      <c r="H20" s="161" t="s">
        <v>37</v>
      </c>
      <c r="I20" s="161" t="s">
        <v>37</v>
      </c>
      <c r="J20" s="160">
        <v>0.04</v>
      </c>
      <c r="K20" s="160">
        <f>J20</f>
        <v>0.04</v>
      </c>
      <c r="L20" s="161" t="s">
        <v>37</v>
      </c>
      <c r="M20" s="161" t="s">
        <v>37</v>
      </c>
      <c r="N20" s="161" t="s">
        <v>37</v>
      </c>
      <c r="O20" s="161" t="s">
        <v>37</v>
      </c>
      <c r="P20" s="161" t="s">
        <v>37</v>
      </c>
      <c r="Q20" s="161" t="s">
        <v>37</v>
      </c>
      <c r="R20" s="161" t="s">
        <v>37</v>
      </c>
    </row>
    <row r="21" spans="2:18" s="23" customFormat="1" ht="14.4">
      <c r="B21" s="10" t="s">
        <v>473</v>
      </c>
      <c r="C21" s="101" t="s">
        <v>457</v>
      </c>
      <c r="D21" s="161" t="s">
        <v>37</v>
      </c>
      <c r="E21" s="161" t="s">
        <v>37</v>
      </c>
      <c r="F21" s="161" t="s">
        <v>37</v>
      </c>
      <c r="G21" s="161" t="s">
        <v>37</v>
      </c>
      <c r="H21" s="161" t="s">
        <v>37</v>
      </c>
      <c r="I21" s="161" t="s">
        <v>37</v>
      </c>
      <c r="J21" s="161" t="s">
        <v>37</v>
      </c>
      <c r="K21" s="161" t="s">
        <v>37</v>
      </c>
      <c r="L21" s="161" t="s">
        <v>37</v>
      </c>
      <c r="M21" s="161" t="s">
        <v>37</v>
      </c>
      <c r="N21" s="161" t="s">
        <v>37</v>
      </c>
      <c r="O21" s="161" t="s">
        <v>37</v>
      </c>
      <c r="P21" s="161" t="s">
        <v>37</v>
      </c>
      <c r="Q21" s="161" t="s">
        <v>37</v>
      </c>
      <c r="R21" s="161" t="s">
        <v>37</v>
      </c>
    </row>
    <row r="22" spans="2:18" s="23" customFormat="1" ht="14.4">
      <c r="B22" s="10" t="s">
        <v>474</v>
      </c>
      <c r="C22" s="101" t="s">
        <v>458</v>
      </c>
      <c r="D22" s="161" t="s">
        <v>37</v>
      </c>
      <c r="E22" s="161" t="s">
        <v>37</v>
      </c>
      <c r="F22" s="161" t="s">
        <v>37</v>
      </c>
      <c r="G22" s="161" t="s">
        <v>37</v>
      </c>
      <c r="H22" s="161" t="s">
        <v>37</v>
      </c>
      <c r="I22" s="161" t="s">
        <v>37</v>
      </c>
      <c r="J22" s="161" t="s">
        <v>37</v>
      </c>
      <c r="K22" s="161" t="s">
        <v>37</v>
      </c>
      <c r="L22" s="161" t="s">
        <v>37</v>
      </c>
      <c r="M22" s="161" t="s">
        <v>37</v>
      </c>
      <c r="N22" s="161" t="s">
        <v>37</v>
      </c>
      <c r="O22" s="161" t="s">
        <v>37</v>
      </c>
      <c r="P22" s="161" t="s">
        <v>37</v>
      </c>
      <c r="Q22" s="161" t="s">
        <v>37</v>
      </c>
      <c r="R22" s="161" t="s">
        <v>37</v>
      </c>
    </row>
    <row r="23" spans="2:18" s="23" customFormat="1" ht="14.4">
      <c r="B23" s="165" t="s">
        <v>583</v>
      </c>
      <c r="C23" s="168" t="s">
        <v>461</v>
      </c>
      <c r="D23" s="167">
        <f>D29</f>
        <v>9945.4</v>
      </c>
      <c r="E23" s="167">
        <f>D23</f>
        <v>9945.4</v>
      </c>
      <c r="F23" s="164" t="s">
        <v>37</v>
      </c>
      <c r="G23" s="164" t="s">
        <v>37</v>
      </c>
      <c r="H23" s="164" t="s">
        <v>37</v>
      </c>
      <c r="I23" s="164" t="s">
        <v>37</v>
      </c>
      <c r="J23" s="169">
        <v>0.25</v>
      </c>
      <c r="K23" s="169">
        <v>0.25</v>
      </c>
      <c r="L23" s="164" t="s">
        <v>37</v>
      </c>
      <c r="M23" s="164" t="s">
        <v>37</v>
      </c>
      <c r="N23" s="164" t="s">
        <v>37</v>
      </c>
      <c r="O23" s="164" t="s">
        <v>37</v>
      </c>
      <c r="P23" s="104"/>
      <c r="Q23" s="161" t="s">
        <v>37</v>
      </c>
      <c r="R23" s="161" t="s">
        <v>37</v>
      </c>
    </row>
    <row r="24" spans="2:18" s="23" customFormat="1" ht="14.4">
      <c r="B24" s="10" t="s">
        <v>475</v>
      </c>
      <c r="C24" s="105" t="s">
        <v>454</v>
      </c>
      <c r="D24" s="161" t="s">
        <v>37</v>
      </c>
      <c r="E24" s="161" t="s">
        <v>37</v>
      </c>
      <c r="F24" s="161" t="s">
        <v>37</v>
      </c>
      <c r="G24" s="161" t="s">
        <v>37</v>
      </c>
      <c r="H24" s="161" t="s">
        <v>37</v>
      </c>
      <c r="I24" s="161" t="s">
        <v>37</v>
      </c>
      <c r="J24" s="161" t="s">
        <v>37</v>
      </c>
      <c r="K24" s="161" t="s">
        <v>37</v>
      </c>
      <c r="L24" s="161" t="s">
        <v>37</v>
      </c>
      <c r="M24" s="161" t="s">
        <v>37</v>
      </c>
      <c r="N24" s="161" t="s">
        <v>37</v>
      </c>
      <c r="O24" s="161" t="s">
        <v>37</v>
      </c>
      <c r="P24" s="104"/>
      <c r="Q24" s="161" t="s">
        <v>37</v>
      </c>
      <c r="R24" s="161" t="s">
        <v>37</v>
      </c>
    </row>
    <row r="25" spans="2:18" s="23" customFormat="1" ht="14.4">
      <c r="B25" s="10" t="s">
        <v>476</v>
      </c>
      <c r="C25" s="105" t="s">
        <v>455</v>
      </c>
      <c r="D25" s="161" t="s">
        <v>37</v>
      </c>
      <c r="E25" s="161" t="s">
        <v>37</v>
      </c>
      <c r="F25" s="161" t="s">
        <v>37</v>
      </c>
      <c r="G25" s="161" t="s">
        <v>37</v>
      </c>
      <c r="H25" s="161" t="s">
        <v>37</v>
      </c>
      <c r="I25" s="161" t="s">
        <v>37</v>
      </c>
      <c r="J25" s="161" t="s">
        <v>37</v>
      </c>
      <c r="K25" s="161" t="s">
        <v>37</v>
      </c>
      <c r="L25" s="161" t="s">
        <v>37</v>
      </c>
      <c r="M25" s="161" t="s">
        <v>37</v>
      </c>
      <c r="N25" s="161" t="s">
        <v>37</v>
      </c>
      <c r="O25" s="161" t="s">
        <v>37</v>
      </c>
      <c r="P25" s="104"/>
      <c r="Q25" s="161" t="s">
        <v>37</v>
      </c>
      <c r="R25" s="161" t="s">
        <v>37</v>
      </c>
    </row>
    <row r="26" spans="2:18" s="23" customFormat="1" ht="14.4">
      <c r="B26" s="10" t="s">
        <v>477</v>
      </c>
      <c r="C26" s="105" t="s">
        <v>456</v>
      </c>
      <c r="D26" s="161" t="s">
        <v>37</v>
      </c>
      <c r="E26" s="161" t="s">
        <v>37</v>
      </c>
      <c r="F26" s="161" t="s">
        <v>37</v>
      </c>
      <c r="G26" s="161" t="s">
        <v>37</v>
      </c>
      <c r="H26" s="161" t="s">
        <v>37</v>
      </c>
      <c r="I26" s="161" t="s">
        <v>37</v>
      </c>
      <c r="J26" s="161" t="s">
        <v>37</v>
      </c>
      <c r="K26" s="161" t="s">
        <v>37</v>
      </c>
      <c r="L26" s="161" t="s">
        <v>37</v>
      </c>
      <c r="M26" s="161" t="s">
        <v>37</v>
      </c>
      <c r="N26" s="161" t="s">
        <v>37</v>
      </c>
      <c r="O26" s="161" t="s">
        <v>37</v>
      </c>
      <c r="P26" s="104"/>
      <c r="Q26" s="161" t="s">
        <v>37</v>
      </c>
      <c r="R26" s="161" t="s">
        <v>37</v>
      </c>
    </row>
    <row r="27" spans="2:18" s="23" customFormat="1" ht="14.4">
      <c r="B27" s="10" t="s">
        <v>478</v>
      </c>
      <c r="C27" s="105" t="s">
        <v>457</v>
      </c>
      <c r="D27" s="161" t="s">
        <v>37</v>
      </c>
      <c r="E27" s="161" t="s">
        <v>37</v>
      </c>
      <c r="F27" s="161" t="s">
        <v>37</v>
      </c>
      <c r="G27" s="161" t="s">
        <v>37</v>
      </c>
      <c r="H27" s="161" t="s">
        <v>37</v>
      </c>
      <c r="I27" s="161" t="s">
        <v>37</v>
      </c>
      <c r="J27" s="161" t="s">
        <v>37</v>
      </c>
      <c r="K27" s="161" t="s">
        <v>37</v>
      </c>
      <c r="L27" s="161" t="s">
        <v>37</v>
      </c>
      <c r="M27" s="161" t="s">
        <v>37</v>
      </c>
      <c r="N27" s="161" t="s">
        <v>37</v>
      </c>
      <c r="O27" s="161" t="s">
        <v>37</v>
      </c>
      <c r="P27" s="104"/>
      <c r="Q27" s="161" t="s">
        <v>37</v>
      </c>
      <c r="R27" s="161" t="s">
        <v>37</v>
      </c>
    </row>
    <row r="28" spans="2:18" s="23" customFormat="1" ht="14.4">
      <c r="B28" s="10" t="s">
        <v>479</v>
      </c>
      <c r="C28" s="105" t="s">
        <v>458</v>
      </c>
      <c r="D28" s="161" t="s">
        <v>37</v>
      </c>
      <c r="E28" s="161" t="s">
        <v>37</v>
      </c>
      <c r="F28" s="161" t="s">
        <v>37</v>
      </c>
      <c r="G28" s="161" t="s">
        <v>37</v>
      </c>
      <c r="H28" s="161" t="s">
        <v>37</v>
      </c>
      <c r="I28" s="161" t="s">
        <v>37</v>
      </c>
      <c r="J28" s="161" t="s">
        <v>37</v>
      </c>
      <c r="K28" s="161" t="s">
        <v>37</v>
      </c>
      <c r="L28" s="161" t="s">
        <v>37</v>
      </c>
      <c r="M28" s="161" t="s">
        <v>37</v>
      </c>
      <c r="N28" s="161" t="s">
        <v>37</v>
      </c>
      <c r="O28" s="161" t="s">
        <v>37</v>
      </c>
      <c r="P28" s="104"/>
      <c r="Q28" s="161" t="s">
        <v>37</v>
      </c>
      <c r="R28" s="161" t="s">
        <v>37</v>
      </c>
    </row>
    <row r="29" spans="2:18" s="23" customFormat="1" ht="14.4">
      <c r="B29" s="10" t="s">
        <v>480</v>
      </c>
      <c r="C29" s="105" t="s">
        <v>459</v>
      </c>
      <c r="D29" s="158">
        <v>9945.4</v>
      </c>
      <c r="E29" s="158">
        <f>D29</f>
        <v>9945.4</v>
      </c>
      <c r="F29" s="161" t="s">
        <v>37</v>
      </c>
      <c r="G29" s="161" t="s">
        <v>37</v>
      </c>
      <c r="H29" s="161" t="s">
        <v>37</v>
      </c>
      <c r="I29" s="161" t="s">
        <v>37</v>
      </c>
      <c r="J29" s="160">
        <f>K29</f>
        <v>0.25</v>
      </c>
      <c r="K29" s="160">
        <v>0.25</v>
      </c>
      <c r="L29" s="161" t="s">
        <v>37</v>
      </c>
      <c r="M29" s="161" t="s">
        <v>37</v>
      </c>
      <c r="N29" s="161" t="s">
        <v>37</v>
      </c>
      <c r="O29" s="161" t="s">
        <v>37</v>
      </c>
      <c r="P29" s="104"/>
      <c r="Q29" s="161" t="s">
        <v>37</v>
      </c>
      <c r="R29" s="161" t="s">
        <v>37</v>
      </c>
    </row>
    <row r="30" spans="2:18" s="23" customFormat="1" ht="14.4">
      <c r="B30" s="165" t="s">
        <v>584</v>
      </c>
      <c r="C30" s="168" t="s">
        <v>462</v>
      </c>
      <c r="D30" s="170">
        <f>SUM(D9+D17+D23)</f>
        <v>55830.1</v>
      </c>
      <c r="E30" s="170">
        <f t="shared" ref="E30:K30" si="4">SUM(E9+E17+E23)</f>
        <v>54376.1</v>
      </c>
      <c r="F30" s="161" t="s">
        <v>37</v>
      </c>
      <c r="G30" s="161" t="s">
        <v>37</v>
      </c>
      <c r="H30" s="161" t="s">
        <v>37</v>
      </c>
      <c r="I30" s="161" t="s">
        <v>37</v>
      </c>
      <c r="J30" s="170">
        <f t="shared" si="4"/>
        <v>12.931040000000001</v>
      </c>
      <c r="K30" s="170">
        <f t="shared" si="4"/>
        <v>2.2260010000000001</v>
      </c>
      <c r="L30" s="161" t="s">
        <v>37</v>
      </c>
      <c r="M30" s="161" t="s">
        <v>37</v>
      </c>
      <c r="N30" s="161" t="s">
        <v>37</v>
      </c>
      <c r="O30" s="161" t="s">
        <v>37</v>
      </c>
      <c r="P30" s="161" t="s">
        <v>37</v>
      </c>
      <c r="Q30" s="161" t="s">
        <v>37</v>
      </c>
      <c r="R30" s="161" t="s">
        <v>37</v>
      </c>
    </row>
    <row r="31" spans="2:18" s="23" customFormat="1" ht="14.4"/>
  </sheetData>
  <sheetProtection algorithmName="SHA-512" hashValue="bL1W3n02quwu9tYyzbCFSwJMF2UNVKuwB786VZQISyI1S3c7hty0eJC8aQCzlzfpi+6YPFaSO0VZROYuxwXfgA==" saltValue="/mKJ9S9r57+tDktY78rXeQ==" spinCount="100000" sheet="1" objects="1" scenarios="1"/>
  <mergeCells count="8">
    <mergeCell ref="Q5:R6"/>
    <mergeCell ref="D5:I5"/>
    <mergeCell ref="J5:O5"/>
    <mergeCell ref="P5:P6"/>
    <mergeCell ref="D6:F6"/>
    <mergeCell ref="G6:I6"/>
    <mergeCell ref="J6:L6"/>
    <mergeCell ref="M6:O6"/>
  </mergeCells>
  <pageMargins left="0.7" right="0.7" top="0.75" bottom="0.75" header="0.3" footer="0.3"/>
  <pageSetup paperSize="9" scale="52" orientation="landscape" horizontalDpi="1200" verticalDpi="1200" r:id="rId1"/>
  <ignoredErrors>
    <ignoredError sqref="B8:B3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B249-E521-4D54-959A-AD5C0231D9E1}">
  <sheetPr>
    <pageSetUpPr fitToPage="1"/>
  </sheetPr>
  <dimension ref="B1:K21"/>
  <sheetViews>
    <sheetView zoomScaleNormal="100" workbookViewId="0">
      <selection activeCell="K23" sqref="K23"/>
    </sheetView>
  </sheetViews>
  <sheetFormatPr defaultColWidth="9.109375" defaultRowHeight="13.8"/>
  <cols>
    <col min="1" max="1" width="2.6640625" style="18" customWidth="1"/>
    <col min="2" max="2" width="7.77734375" style="18" customWidth="1"/>
    <col min="3" max="3" width="32.6640625" style="18" customWidth="1"/>
    <col min="4" max="9" width="14.77734375" style="18" customWidth="1"/>
    <col min="10" max="10" width="22.33203125" style="18" customWidth="1"/>
    <col min="11" max="11" width="22.6640625" style="18" customWidth="1"/>
    <col min="12" max="15" width="12.77734375" style="18" customWidth="1"/>
    <col min="16" max="16" width="15" style="18" customWidth="1"/>
    <col min="17" max="17" width="18.6640625" style="18" customWidth="1"/>
    <col min="18" max="18" width="17.44140625" style="18" customWidth="1"/>
    <col min="19" max="16384" width="9.109375" style="18"/>
  </cols>
  <sheetData>
    <row r="1" spans="2:11" ht="25.8">
      <c r="B1" s="19" t="s">
        <v>205</v>
      </c>
    </row>
    <row r="2" spans="2:11" ht="23.4">
      <c r="B2" s="20" t="s">
        <v>485</v>
      </c>
      <c r="C2" s="21"/>
      <c r="D2" s="21"/>
    </row>
    <row r="3" spans="2:11" ht="15">
      <c r="B3" s="99"/>
      <c r="C3" s="21"/>
      <c r="D3" s="21"/>
    </row>
    <row r="4" spans="2:11" ht="15.6">
      <c r="B4" s="112"/>
      <c r="C4" s="113"/>
      <c r="D4" s="107" t="s">
        <v>23</v>
      </c>
      <c r="E4" s="107" t="s">
        <v>24</v>
      </c>
      <c r="F4" s="107" t="s">
        <v>25</v>
      </c>
      <c r="G4" s="107" t="s">
        <v>27</v>
      </c>
      <c r="H4" s="107" t="s">
        <v>385</v>
      </c>
      <c r="I4" s="107" t="s">
        <v>431</v>
      </c>
      <c r="J4" s="107" t="s">
        <v>432</v>
      </c>
      <c r="K4" s="108" t="s">
        <v>433</v>
      </c>
    </row>
    <row r="5" spans="2:11" ht="87" customHeight="1">
      <c r="B5" s="114"/>
      <c r="C5" s="156" t="s">
        <v>579</v>
      </c>
      <c r="D5" s="214" t="s">
        <v>486</v>
      </c>
      <c r="E5" s="214"/>
      <c r="F5" s="214"/>
      <c r="G5" s="214"/>
      <c r="H5" s="216" t="s">
        <v>442</v>
      </c>
      <c r="I5" s="216"/>
      <c r="J5" s="214" t="s">
        <v>487</v>
      </c>
      <c r="K5" s="215"/>
    </row>
    <row r="6" spans="2:11" ht="15.6">
      <c r="B6" s="114"/>
      <c r="C6" s="111"/>
      <c r="D6" s="216" t="s">
        <v>488</v>
      </c>
      <c r="E6" s="213" t="s">
        <v>489</v>
      </c>
      <c r="F6" s="213"/>
      <c r="G6" s="213"/>
      <c r="H6" s="209" t="s">
        <v>490</v>
      </c>
      <c r="I6" s="209" t="s">
        <v>491</v>
      </c>
      <c r="J6" s="106"/>
      <c r="K6" s="210" t="s">
        <v>585</v>
      </c>
    </row>
    <row r="7" spans="2:11" ht="61.2" customHeight="1">
      <c r="B7" s="115"/>
      <c r="C7" s="116"/>
      <c r="D7" s="217"/>
      <c r="E7" s="109"/>
      <c r="F7" s="109" t="s">
        <v>492</v>
      </c>
      <c r="G7" s="109" t="s">
        <v>493</v>
      </c>
      <c r="H7" s="218"/>
      <c r="I7" s="218"/>
      <c r="J7" s="109"/>
      <c r="K7" s="219"/>
    </row>
    <row r="8" spans="2:11" ht="28.8">
      <c r="B8" s="174" t="s">
        <v>494</v>
      </c>
      <c r="C8" s="163" t="s">
        <v>452</v>
      </c>
      <c r="D8" s="176" t="s">
        <v>37</v>
      </c>
      <c r="E8" s="176" t="s">
        <v>37</v>
      </c>
      <c r="F8" s="176" t="s">
        <v>37</v>
      </c>
      <c r="G8" s="176" t="s">
        <v>37</v>
      </c>
      <c r="H8" s="176" t="s">
        <v>37</v>
      </c>
      <c r="I8" s="176" t="s">
        <v>37</v>
      </c>
      <c r="J8" s="176" t="s">
        <v>37</v>
      </c>
      <c r="K8" s="176" t="s">
        <v>37</v>
      </c>
    </row>
    <row r="9" spans="2:11" ht="14.4">
      <c r="B9" s="175" t="s">
        <v>495</v>
      </c>
      <c r="C9" s="166" t="s">
        <v>453</v>
      </c>
      <c r="D9" s="173">
        <f>D15</f>
        <v>922.7</v>
      </c>
      <c r="E9" s="173">
        <f t="shared" ref="E9:K9" si="0">E15</f>
        <v>22.3</v>
      </c>
      <c r="F9" s="173">
        <f t="shared" si="0"/>
        <v>22.3</v>
      </c>
      <c r="G9" s="173">
        <f t="shared" si="0"/>
        <v>22.3</v>
      </c>
      <c r="H9" s="189">
        <f t="shared" si="0"/>
        <v>3.1709999999999998</v>
      </c>
      <c r="I9" s="189">
        <f t="shared" si="0"/>
        <v>1.6519999999999999</v>
      </c>
      <c r="J9" s="190">
        <f t="shared" si="0"/>
        <v>1618.6</v>
      </c>
      <c r="K9" s="189">
        <f t="shared" si="0"/>
        <v>41.9</v>
      </c>
    </row>
    <row r="10" spans="2:11" ht="14.4">
      <c r="B10" s="121" t="s">
        <v>496</v>
      </c>
      <c r="C10" s="101" t="s">
        <v>454</v>
      </c>
      <c r="D10" s="171" t="s">
        <v>37</v>
      </c>
      <c r="E10" s="171" t="s">
        <v>37</v>
      </c>
      <c r="F10" s="171" t="s">
        <v>37</v>
      </c>
      <c r="G10" s="171" t="s">
        <v>37</v>
      </c>
      <c r="H10" s="171" t="s">
        <v>37</v>
      </c>
      <c r="I10" s="171" t="s">
        <v>37</v>
      </c>
      <c r="J10" s="171" t="s">
        <v>37</v>
      </c>
      <c r="K10" s="171" t="s">
        <v>37</v>
      </c>
    </row>
    <row r="11" spans="2:11" ht="14.4">
      <c r="B11" s="121" t="s">
        <v>497</v>
      </c>
      <c r="C11" s="101" t="s">
        <v>455</v>
      </c>
      <c r="D11" s="171" t="s">
        <v>37</v>
      </c>
      <c r="E11" s="171" t="s">
        <v>37</v>
      </c>
      <c r="F11" s="171" t="s">
        <v>37</v>
      </c>
      <c r="G11" s="171" t="s">
        <v>37</v>
      </c>
      <c r="H11" s="171" t="s">
        <v>37</v>
      </c>
      <c r="I11" s="171" t="s">
        <v>37</v>
      </c>
      <c r="J11" s="171" t="s">
        <v>37</v>
      </c>
      <c r="K11" s="171" t="s">
        <v>37</v>
      </c>
    </row>
    <row r="12" spans="2:11" ht="14.4">
      <c r="B12" s="121" t="s">
        <v>498</v>
      </c>
      <c r="C12" s="101" t="s">
        <v>456</v>
      </c>
      <c r="D12" s="171" t="s">
        <v>37</v>
      </c>
      <c r="E12" s="171" t="s">
        <v>37</v>
      </c>
      <c r="F12" s="171" t="s">
        <v>37</v>
      </c>
      <c r="G12" s="171" t="s">
        <v>37</v>
      </c>
      <c r="H12" s="171" t="s">
        <v>37</v>
      </c>
      <c r="I12" s="171" t="s">
        <v>37</v>
      </c>
      <c r="J12" s="171" t="s">
        <v>37</v>
      </c>
      <c r="K12" s="171" t="s">
        <v>37</v>
      </c>
    </row>
    <row r="13" spans="2:11" ht="14.4">
      <c r="B13" s="121" t="s">
        <v>499</v>
      </c>
      <c r="C13" s="101" t="s">
        <v>457</v>
      </c>
      <c r="D13" s="171" t="s">
        <v>37</v>
      </c>
      <c r="E13" s="171" t="s">
        <v>37</v>
      </c>
      <c r="F13" s="171" t="s">
        <v>37</v>
      </c>
      <c r="G13" s="171" t="s">
        <v>37</v>
      </c>
      <c r="H13" s="171" t="s">
        <v>37</v>
      </c>
      <c r="I13" s="171" t="s">
        <v>37</v>
      </c>
      <c r="J13" s="171" t="s">
        <v>37</v>
      </c>
      <c r="K13" s="171" t="s">
        <v>37</v>
      </c>
    </row>
    <row r="14" spans="2:11" ht="14.4">
      <c r="B14" s="121" t="s">
        <v>500</v>
      </c>
      <c r="C14" s="101" t="s">
        <v>458</v>
      </c>
      <c r="D14" s="171" t="s">
        <v>37</v>
      </c>
      <c r="E14" s="171" t="s">
        <v>37</v>
      </c>
      <c r="F14" s="171" t="s">
        <v>37</v>
      </c>
      <c r="G14" s="171" t="s">
        <v>37</v>
      </c>
      <c r="H14" s="171" t="s">
        <v>37</v>
      </c>
      <c r="I14" s="171" t="s">
        <v>37</v>
      </c>
      <c r="J14" s="171" t="s">
        <v>37</v>
      </c>
      <c r="K14" s="171" t="s">
        <v>37</v>
      </c>
    </row>
    <row r="15" spans="2:11" ht="14.4">
      <c r="B15" s="121" t="s">
        <v>501</v>
      </c>
      <c r="C15" s="101" t="s">
        <v>459</v>
      </c>
      <c r="D15" s="58">
        <v>922.7</v>
      </c>
      <c r="E15" s="58">
        <v>22.3</v>
      </c>
      <c r="F15" s="58">
        <f>E15</f>
        <v>22.3</v>
      </c>
      <c r="G15" s="171">
        <f>F15</f>
        <v>22.3</v>
      </c>
      <c r="H15" s="172">
        <f>2.843+0.328</f>
        <v>3.1709999999999998</v>
      </c>
      <c r="I15" s="172">
        <v>1.6519999999999999</v>
      </c>
      <c r="J15" s="191">
        <v>1618.6</v>
      </c>
      <c r="K15" s="192">
        <v>41.9</v>
      </c>
    </row>
    <row r="16" spans="2:11" ht="14.4">
      <c r="B16" s="175" t="s">
        <v>502</v>
      </c>
      <c r="C16" s="166" t="s">
        <v>460</v>
      </c>
      <c r="D16" s="176" t="s">
        <v>37</v>
      </c>
      <c r="E16" s="176" t="s">
        <v>37</v>
      </c>
      <c r="F16" s="176" t="s">
        <v>37</v>
      </c>
      <c r="G16" s="176" t="s">
        <v>37</v>
      </c>
      <c r="H16" s="176" t="s">
        <v>37</v>
      </c>
      <c r="I16" s="176" t="s">
        <v>37</v>
      </c>
      <c r="J16" s="176" t="s">
        <v>37</v>
      </c>
      <c r="K16" s="176" t="s">
        <v>37</v>
      </c>
    </row>
    <row r="17" spans="2:11" ht="14.4">
      <c r="B17" s="120" t="s">
        <v>503</v>
      </c>
      <c r="C17" s="100" t="s">
        <v>504</v>
      </c>
      <c r="D17" s="171" t="s">
        <v>37</v>
      </c>
      <c r="E17" s="171" t="s">
        <v>37</v>
      </c>
      <c r="F17" s="171" t="s">
        <v>37</v>
      </c>
      <c r="G17" s="171" t="s">
        <v>37</v>
      </c>
      <c r="H17" s="171" t="s">
        <v>37</v>
      </c>
      <c r="I17" s="171" t="s">
        <v>37</v>
      </c>
      <c r="J17" s="171" t="s">
        <v>37</v>
      </c>
      <c r="K17" s="171" t="s">
        <v>37</v>
      </c>
    </row>
    <row r="18" spans="2:11" ht="14.4">
      <c r="B18" s="122">
        <v>100</v>
      </c>
      <c r="C18" s="123" t="s">
        <v>462</v>
      </c>
      <c r="D18" s="173">
        <f>SUM(D9)</f>
        <v>922.7</v>
      </c>
      <c r="E18" s="173">
        <f t="shared" ref="E18:K18" si="1">SUM(E9)</f>
        <v>22.3</v>
      </c>
      <c r="F18" s="173">
        <f t="shared" si="1"/>
        <v>22.3</v>
      </c>
      <c r="G18" s="173">
        <f t="shared" si="1"/>
        <v>22.3</v>
      </c>
      <c r="H18" s="189">
        <f t="shared" si="1"/>
        <v>3.1709999999999998</v>
      </c>
      <c r="I18" s="189">
        <f t="shared" si="1"/>
        <v>1.6519999999999999</v>
      </c>
      <c r="J18" s="190">
        <f t="shared" si="1"/>
        <v>1618.6</v>
      </c>
      <c r="K18" s="173">
        <f t="shared" si="1"/>
        <v>41.9</v>
      </c>
    </row>
    <row r="21" spans="2:11">
      <c r="D21" s="177"/>
    </row>
  </sheetData>
  <sheetProtection algorithmName="SHA-512" hashValue="p2sqm50men6nu7EDLeEHljWrjxSDOX6EAdNhO3C+WtakjrNdvrksw/h1nxYw8gZUfT+QyygmC6CLJjfvBpo30w==" saltValue="CH9xQynvlKIWM42bj/7H4A==" spinCount="100000" sheet="1" objects="1" scenarios="1"/>
  <mergeCells count="8">
    <mergeCell ref="J5:K5"/>
    <mergeCell ref="D6:D7"/>
    <mergeCell ref="E6:G6"/>
    <mergeCell ref="H6:H7"/>
    <mergeCell ref="I6:I7"/>
    <mergeCell ref="K6:K7"/>
    <mergeCell ref="D5:G5"/>
    <mergeCell ref="H5:I5"/>
  </mergeCells>
  <pageMargins left="0.7" right="0.7" top="0.75" bottom="0.75" header="0.3" footer="0.3"/>
  <pageSetup paperSize="9" scale="74" orientation="landscape" horizontalDpi="1200" verticalDpi="1200" r:id="rId1"/>
  <ignoredErrors>
    <ignoredError sqref="B8:B1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CCD0-6597-4F44-A661-A33EA1BA54EC}">
  <sheetPr>
    <pageSetUpPr fitToPage="1"/>
  </sheetPr>
  <dimension ref="B1:O32"/>
  <sheetViews>
    <sheetView zoomScaleNormal="100" workbookViewId="0">
      <selection activeCell="H52" sqref="H52"/>
    </sheetView>
  </sheetViews>
  <sheetFormatPr defaultColWidth="9.109375" defaultRowHeight="13.8"/>
  <cols>
    <col min="1" max="1" width="2.6640625" style="18" customWidth="1"/>
    <col min="2" max="2" width="7.77734375" style="18" customWidth="1"/>
    <col min="3" max="3" width="35.21875" style="18" customWidth="1"/>
    <col min="4" max="7" width="14.77734375" style="18" customWidth="1"/>
    <col min="8" max="8" width="16.21875" style="18" customWidth="1"/>
    <col min="9" max="11" width="14.77734375" style="18" customWidth="1"/>
    <col min="12" max="13" width="12.77734375" style="18" customWidth="1"/>
    <col min="14" max="14" width="12" style="18" customWidth="1"/>
    <col min="15" max="15" width="12.77734375" style="18" customWidth="1"/>
    <col min="16" max="16" width="15" style="18" customWidth="1"/>
    <col min="17" max="17" width="18.6640625" style="18" customWidth="1"/>
    <col min="18" max="18" width="17.44140625" style="18" customWidth="1"/>
    <col min="19" max="16384" width="9.109375" style="18"/>
  </cols>
  <sheetData>
    <row r="1" spans="2:15" ht="25.8">
      <c r="B1" s="19" t="s">
        <v>205</v>
      </c>
    </row>
    <row r="2" spans="2:15" ht="23.4">
      <c r="B2" s="20" t="s">
        <v>505</v>
      </c>
      <c r="C2" s="21"/>
      <c r="D2" s="21"/>
    </row>
    <row r="3" spans="2:15" ht="15">
      <c r="B3" s="99"/>
      <c r="C3" s="21"/>
      <c r="D3" s="21"/>
    </row>
    <row r="4" spans="2:15" ht="15.6">
      <c r="B4" s="124"/>
      <c r="C4" s="125"/>
      <c r="D4" s="107" t="s">
        <v>23</v>
      </c>
      <c r="E4" s="107" t="s">
        <v>24</v>
      </c>
      <c r="F4" s="107" t="s">
        <v>25</v>
      </c>
      <c r="G4" s="107" t="s">
        <v>27</v>
      </c>
      <c r="H4" s="107" t="s">
        <v>385</v>
      </c>
      <c r="I4" s="107" t="s">
        <v>431</v>
      </c>
      <c r="J4" s="107" t="s">
        <v>432</v>
      </c>
      <c r="K4" s="107" t="s">
        <v>433</v>
      </c>
      <c r="L4" s="107" t="s">
        <v>434</v>
      </c>
      <c r="M4" s="107" t="s">
        <v>435</v>
      </c>
      <c r="N4" s="107" t="s">
        <v>436</v>
      </c>
      <c r="O4" s="108" t="s">
        <v>437</v>
      </c>
    </row>
    <row r="5" spans="2:15" ht="15.6">
      <c r="B5" s="126"/>
      <c r="C5" s="127"/>
      <c r="D5" s="213" t="s">
        <v>441</v>
      </c>
      <c r="E5" s="213"/>
      <c r="F5" s="213"/>
      <c r="G5" s="213"/>
      <c r="H5" s="213"/>
      <c r="I5" s="213"/>
      <c r="J5" s="213"/>
      <c r="K5" s="213"/>
      <c r="L5" s="213"/>
      <c r="M5" s="213"/>
      <c r="N5" s="213"/>
      <c r="O5" s="226"/>
    </row>
    <row r="6" spans="2:15" ht="15.6">
      <c r="B6" s="126"/>
      <c r="C6" s="127"/>
      <c r="D6" s="213" t="s">
        <v>443</v>
      </c>
      <c r="E6" s="213"/>
      <c r="F6" s="213"/>
      <c r="G6" s="213" t="s">
        <v>444</v>
      </c>
      <c r="H6" s="213"/>
      <c r="I6" s="213"/>
      <c r="J6" s="213"/>
      <c r="K6" s="213"/>
      <c r="L6" s="213"/>
      <c r="M6" s="213"/>
      <c r="N6" s="213"/>
      <c r="O6" s="226"/>
    </row>
    <row r="7" spans="2:15" ht="13.8" customHeight="1">
      <c r="B7" s="220"/>
      <c r="C7" s="221"/>
      <c r="D7" s="222"/>
      <c r="E7" s="222" t="s">
        <v>506</v>
      </c>
      <c r="F7" s="222" t="s">
        <v>507</v>
      </c>
      <c r="G7" s="222"/>
      <c r="H7" s="222" t="s">
        <v>508</v>
      </c>
      <c r="I7" s="222" t="s">
        <v>523</v>
      </c>
      <c r="J7" s="222" t="s">
        <v>524</v>
      </c>
      <c r="K7" s="222" t="s">
        <v>528</v>
      </c>
      <c r="L7" s="222" t="s">
        <v>527</v>
      </c>
      <c r="M7" s="222" t="s">
        <v>525</v>
      </c>
      <c r="N7" s="222" t="s">
        <v>526</v>
      </c>
      <c r="O7" s="224" t="s">
        <v>492</v>
      </c>
    </row>
    <row r="8" spans="2:15" ht="13.8" customHeight="1">
      <c r="B8" s="220"/>
      <c r="C8" s="221"/>
      <c r="D8" s="222"/>
      <c r="E8" s="222"/>
      <c r="F8" s="222"/>
      <c r="G8" s="222"/>
      <c r="H8" s="222"/>
      <c r="I8" s="222"/>
      <c r="J8" s="222"/>
      <c r="K8" s="222"/>
      <c r="L8" s="222"/>
      <c r="M8" s="222"/>
      <c r="N8" s="222"/>
      <c r="O8" s="224"/>
    </row>
    <row r="9" spans="2:15" ht="69.599999999999994" customHeight="1">
      <c r="B9" s="128"/>
      <c r="C9" s="129"/>
      <c r="D9" s="130"/>
      <c r="E9" s="223"/>
      <c r="F9" s="223"/>
      <c r="G9" s="223"/>
      <c r="H9" s="223"/>
      <c r="I9" s="223"/>
      <c r="J9" s="223"/>
      <c r="K9" s="223"/>
      <c r="L9" s="223"/>
      <c r="M9" s="223"/>
      <c r="N9" s="223"/>
      <c r="O9" s="225"/>
    </row>
    <row r="10" spans="2:15" ht="28.8">
      <c r="B10" s="179" t="s">
        <v>494</v>
      </c>
      <c r="C10" s="180" t="s">
        <v>452</v>
      </c>
      <c r="D10" s="176" t="s">
        <v>37</v>
      </c>
      <c r="E10" s="176" t="s">
        <v>37</v>
      </c>
      <c r="F10" s="176" t="s">
        <v>37</v>
      </c>
      <c r="G10" s="176" t="s">
        <v>37</v>
      </c>
      <c r="H10" s="176" t="s">
        <v>37</v>
      </c>
      <c r="I10" s="176" t="s">
        <v>37</v>
      </c>
      <c r="J10" s="176" t="s">
        <v>37</v>
      </c>
      <c r="K10" s="176" t="s">
        <v>37</v>
      </c>
      <c r="L10" s="176" t="s">
        <v>37</v>
      </c>
      <c r="M10" s="176" t="s">
        <v>37</v>
      </c>
      <c r="N10" s="176" t="s">
        <v>37</v>
      </c>
      <c r="O10" s="176" t="s">
        <v>37</v>
      </c>
    </row>
    <row r="11" spans="2:15" ht="14.4">
      <c r="B11" s="181" t="s">
        <v>495</v>
      </c>
      <c r="C11" s="168" t="s">
        <v>453</v>
      </c>
      <c r="D11" s="184">
        <f>'EU CR1'!D9</f>
        <v>40607.1</v>
      </c>
      <c r="E11" s="184">
        <f>'EU CR1'!E9</f>
        <v>39153.1</v>
      </c>
      <c r="F11" s="184">
        <f>'EU CR1'!F9</f>
        <v>1352.1</v>
      </c>
      <c r="G11" s="184">
        <f>'EU CR1'!G9</f>
        <v>101.9</v>
      </c>
      <c r="H11" s="193">
        <f>H18</f>
        <v>85</v>
      </c>
      <c r="I11" s="182">
        <f t="shared" ref="I11:O11" si="0">I18</f>
        <v>10.199999999999999</v>
      </c>
      <c r="J11" s="182">
        <f t="shared" si="0"/>
        <v>5.0999999999999996</v>
      </c>
      <c r="K11" s="182">
        <f t="shared" si="0"/>
        <v>1.6</v>
      </c>
      <c r="L11" s="194" t="str">
        <f t="shared" si="0"/>
        <v>-</v>
      </c>
      <c r="M11" s="194" t="str">
        <f t="shared" si="0"/>
        <v>-</v>
      </c>
      <c r="N11" s="194" t="str">
        <f t="shared" si="0"/>
        <v>-</v>
      </c>
      <c r="O11" s="182">
        <f t="shared" si="0"/>
        <v>101.9</v>
      </c>
    </row>
    <row r="12" spans="2:15" ht="14.4">
      <c r="B12" s="118" t="s">
        <v>496</v>
      </c>
      <c r="C12" s="105" t="s">
        <v>454</v>
      </c>
      <c r="D12" s="178" t="str">
        <f>'EU CR1'!D10</f>
        <v>-</v>
      </c>
      <c r="E12" s="171" t="s">
        <v>37</v>
      </c>
      <c r="F12" s="171" t="s">
        <v>37</v>
      </c>
      <c r="G12" s="171" t="s">
        <v>37</v>
      </c>
      <c r="H12" s="171" t="s">
        <v>37</v>
      </c>
      <c r="I12" s="171" t="s">
        <v>37</v>
      </c>
      <c r="J12" s="171" t="s">
        <v>37</v>
      </c>
      <c r="K12" s="171" t="s">
        <v>37</v>
      </c>
      <c r="L12" s="171" t="s">
        <v>37</v>
      </c>
      <c r="M12" s="171" t="s">
        <v>37</v>
      </c>
      <c r="N12" s="171" t="s">
        <v>37</v>
      </c>
      <c r="O12" s="171" t="s">
        <v>37</v>
      </c>
    </row>
    <row r="13" spans="2:15" ht="14.4">
      <c r="B13" s="118" t="s">
        <v>497</v>
      </c>
      <c r="C13" s="105" t="s">
        <v>455</v>
      </c>
      <c r="D13" s="178" t="str">
        <f>'EU CR1'!D11</f>
        <v>-</v>
      </c>
      <c r="E13" s="171" t="s">
        <v>37</v>
      </c>
      <c r="F13" s="171" t="s">
        <v>37</v>
      </c>
      <c r="G13" s="171" t="s">
        <v>37</v>
      </c>
      <c r="H13" s="171" t="s">
        <v>37</v>
      </c>
      <c r="I13" s="171" t="s">
        <v>37</v>
      </c>
      <c r="J13" s="171" t="s">
        <v>37</v>
      </c>
      <c r="K13" s="171" t="s">
        <v>37</v>
      </c>
      <c r="L13" s="171" t="s">
        <v>37</v>
      </c>
      <c r="M13" s="171" t="s">
        <v>37</v>
      </c>
      <c r="N13" s="171" t="s">
        <v>37</v>
      </c>
      <c r="O13" s="171" t="s">
        <v>37</v>
      </c>
    </row>
    <row r="14" spans="2:15" ht="14.4">
      <c r="B14" s="118" t="s">
        <v>498</v>
      </c>
      <c r="C14" s="105" t="s">
        <v>456</v>
      </c>
      <c r="D14" s="158">
        <f>'EU CR1'!D12</f>
        <v>1277.3</v>
      </c>
      <c r="E14" s="183">
        <f>D14</f>
        <v>1277.3</v>
      </c>
      <c r="F14" s="178" t="str">
        <f>'EU CR1'!F12</f>
        <v>-</v>
      </c>
      <c r="G14" s="178" t="str">
        <f>'EU CR1'!G12</f>
        <v>-</v>
      </c>
      <c r="H14" s="171" t="s">
        <v>37</v>
      </c>
      <c r="I14" s="171" t="s">
        <v>37</v>
      </c>
      <c r="J14" s="171" t="s">
        <v>37</v>
      </c>
      <c r="K14" s="171" t="s">
        <v>37</v>
      </c>
      <c r="L14" s="171" t="s">
        <v>37</v>
      </c>
      <c r="M14" s="171" t="s">
        <v>37</v>
      </c>
      <c r="N14" s="171" t="s">
        <v>37</v>
      </c>
      <c r="O14" s="171" t="s">
        <v>37</v>
      </c>
    </row>
    <row r="15" spans="2:15" ht="14.4">
      <c r="B15" s="118" t="s">
        <v>499</v>
      </c>
      <c r="C15" s="105" t="s">
        <v>457</v>
      </c>
      <c r="D15" s="178" t="str">
        <f>'EU CR1'!D13</f>
        <v>-</v>
      </c>
      <c r="E15" s="171" t="s">
        <v>37</v>
      </c>
      <c r="F15" s="178" t="str">
        <f>'EU CR1'!F13</f>
        <v>-</v>
      </c>
      <c r="G15" s="178" t="str">
        <f>'EU CR1'!G13</f>
        <v>-</v>
      </c>
      <c r="H15" s="171" t="s">
        <v>37</v>
      </c>
      <c r="I15" s="171" t="s">
        <v>37</v>
      </c>
      <c r="J15" s="171" t="s">
        <v>37</v>
      </c>
      <c r="K15" s="171" t="s">
        <v>37</v>
      </c>
      <c r="L15" s="171" t="s">
        <v>37</v>
      </c>
      <c r="M15" s="171" t="s">
        <v>37</v>
      </c>
      <c r="N15" s="171" t="s">
        <v>37</v>
      </c>
      <c r="O15" s="171" t="s">
        <v>37</v>
      </c>
    </row>
    <row r="16" spans="2:15" ht="14.4">
      <c r="B16" s="118" t="s">
        <v>500</v>
      </c>
      <c r="C16" s="105" t="s">
        <v>458</v>
      </c>
      <c r="D16" s="158">
        <f>'EU CR1'!D14</f>
        <v>306.39999999999998</v>
      </c>
      <c r="E16" s="183">
        <f t="shared" ref="E16:E17" si="1">D16</f>
        <v>306.39999999999998</v>
      </c>
      <c r="F16" s="171" t="s">
        <v>37</v>
      </c>
      <c r="G16" s="171" t="s">
        <v>37</v>
      </c>
      <c r="H16" s="171" t="s">
        <v>37</v>
      </c>
      <c r="I16" s="171" t="s">
        <v>37</v>
      </c>
      <c r="J16" s="171" t="s">
        <v>37</v>
      </c>
      <c r="K16" s="171" t="s">
        <v>37</v>
      </c>
      <c r="L16" s="171" t="s">
        <v>37</v>
      </c>
      <c r="M16" s="171" t="s">
        <v>37</v>
      </c>
      <c r="N16" s="171" t="s">
        <v>37</v>
      </c>
      <c r="O16" s="171" t="s">
        <v>37</v>
      </c>
    </row>
    <row r="17" spans="2:15" ht="14.4">
      <c r="B17" s="118" t="s">
        <v>501</v>
      </c>
      <c r="C17" s="105" t="s">
        <v>509</v>
      </c>
      <c r="D17" s="183">
        <f>D16</f>
        <v>306.39999999999998</v>
      </c>
      <c r="E17" s="183">
        <f t="shared" si="1"/>
        <v>306.39999999999998</v>
      </c>
      <c r="F17" s="178" t="str">
        <f>'EU CR1'!F15</f>
        <v>-</v>
      </c>
      <c r="G17" s="178" t="str">
        <f>'EU CR1'!G15</f>
        <v>-</v>
      </c>
      <c r="H17" s="171" t="s">
        <v>37</v>
      </c>
      <c r="I17" s="171" t="s">
        <v>37</v>
      </c>
      <c r="J17" s="171" t="s">
        <v>37</v>
      </c>
      <c r="K17" s="171" t="s">
        <v>37</v>
      </c>
      <c r="L17" s="171" t="s">
        <v>37</v>
      </c>
      <c r="M17" s="171" t="s">
        <v>37</v>
      </c>
      <c r="N17" s="171" t="s">
        <v>37</v>
      </c>
      <c r="O17" s="171" t="s">
        <v>37</v>
      </c>
    </row>
    <row r="18" spans="2:15" ht="14.4">
      <c r="B18" s="118" t="s">
        <v>502</v>
      </c>
      <c r="C18" s="105" t="s">
        <v>459</v>
      </c>
      <c r="D18" s="158">
        <f>'EU CR1'!D16</f>
        <v>39023.4</v>
      </c>
      <c r="E18" s="158">
        <f>'EU CR1'!E16</f>
        <v>37569.4</v>
      </c>
      <c r="F18" s="158">
        <f>'EU CR1'!F16</f>
        <v>1352.1</v>
      </c>
      <c r="G18" s="185">
        <f>'EU CR1'!G16</f>
        <v>101.9</v>
      </c>
      <c r="H18" s="195">
        <v>85</v>
      </c>
      <c r="I18" s="185">
        <v>10.199999999999999</v>
      </c>
      <c r="J18" s="185">
        <v>5.0999999999999996</v>
      </c>
      <c r="K18" s="185">
        <v>1.6</v>
      </c>
      <c r="L18" s="176" t="s">
        <v>37</v>
      </c>
      <c r="M18" s="176" t="s">
        <v>37</v>
      </c>
      <c r="N18" s="176" t="s">
        <v>37</v>
      </c>
      <c r="O18" s="185">
        <f>G18</f>
        <v>101.9</v>
      </c>
    </row>
    <row r="19" spans="2:15" ht="14.4">
      <c r="B19" s="181" t="s">
        <v>503</v>
      </c>
      <c r="C19" s="168" t="s">
        <v>460</v>
      </c>
      <c r="D19" s="184">
        <f>'EU CR1'!D17</f>
        <v>5277.6</v>
      </c>
      <c r="E19" s="184">
        <f>'EU CR1'!E17</f>
        <v>5277.6</v>
      </c>
      <c r="F19" s="178" t="str">
        <f>'EU CR1'!F17</f>
        <v>-</v>
      </c>
      <c r="G19" s="178" t="str">
        <f>'EU CR1'!G17</f>
        <v>-</v>
      </c>
      <c r="H19" s="171" t="s">
        <v>37</v>
      </c>
      <c r="I19" s="171" t="s">
        <v>37</v>
      </c>
      <c r="J19" s="171" t="s">
        <v>37</v>
      </c>
      <c r="K19" s="171" t="s">
        <v>37</v>
      </c>
      <c r="L19" s="171" t="s">
        <v>37</v>
      </c>
      <c r="M19" s="171" t="s">
        <v>37</v>
      </c>
      <c r="N19" s="171" t="s">
        <v>37</v>
      </c>
      <c r="O19" s="171" t="s">
        <v>37</v>
      </c>
    </row>
    <row r="20" spans="2:15" ht="14.4">
      <c r="B20" s="118" t="s">
        <v>510</v>
      </c>
      <c r="C20" s="105" t="s">
        <v>454</v>
      </c>
      <c r="D20" s="171" t="s">
        <v>37</v>
      </c>
      <c r="E20" s="171" t="s">
        <v>37</v>
      </c>
      <c r="F20" s="171" t="s">
        <v>37</v>
      </c>
      <c r="G20" s="171" t="s">
        <v>37</v>
      </c>
      <c r="H20" s="171" t="s">
        <v>37</v>
      </c>
      <c r="I20" s="171" t="s">
        <v>37</v>
      </c>
      <c r="J20" s="171" t="s">
        <v>37</v>
      </c>
      <c r="K20" s="171" t="s">
        <v>37</v>
      </c>
      <c r="L20" s="171" t="s">
        <v>37</v>
      </c>
      <c r="M20" s="171" t="s">
        <v>37</v>
      </c>
      <c r="N20" s="171" t="s">
        <v>37</v>
      </c>
      <c r="O20" s="171" t="s">
        <v>37</v>
      </c>
    </row>
    <row r="21" spans="2:15" ht="14.4">
      <c r="B21" s="118" t="s">
        <v>511</v>
      </c>
      <c r="C21" s="105" t="s">
        <v>455</v>
      </c>
      <c r="D21" s="183">
        <f>'EU CR1'!D19</f>
        <v>2210.7000000000003</v>
      </c>
      <c r="E21" s="183">
        <f>'EU CR1'!E19</f>
        <v>2210.7000000000003</v>
      </c>
      <c r="F21" s="171" t="s">
        <v>37</v>
      </c>
      <c r="G21" s="171" t="s">
        <v>37</v>
      </c>
      <c r="H21" s="171" t="s">
        <v>37</v>
      </c>
      <c r="I21" s="171" t="s">
        <v>37</v>
      </c>
      <c r="J21" s="171" t="s">
        <v>37</v>
      </c>
      <c r="K21" s="171" t="s">
        <v>37</v>
      </c>
      <c r="L21" s="171" t="s">
        <v>37</v>
      </c>
      <c r="M21" s="171" t="s">
        <v>37</v>
      </c>
      <c r="N21" s="171" t="s">
        <v>37</v>
      </c>
      <c r="O21" s="171" t="s">
        <v>37</v>
      </c>
    </row>
    <row r="22" spans="2:15" ht="14.4">
      <c r="B22" s="118" t="s">
        <v>512</v>
      </c>
      <c r="C22" s="105" t="s">
        <v>456</v>
      </c>
      <c r="D22" s="183">
        <f>'EU CR1'!D20</f>
        <v>3066.9</v>
      </c>
      <c r="E22" s="183">
        <f>'EU CR1'!E20</f>
        <v>3066.9</v>
      </c>
      <c r="F22" s="171" t="s">
        <v>37</v>
      </c>
      <c r="G22" s="171" t="s">
        <v>37</v>
      </c>
      <c r="H22" s="171" t="s">
        <v>37</v>
      </c>
      <c r="I22" s="171" t="s">
        <v>37</v>
      </c>
      <c r="J22" s="171" t="s">
        <v>37</v>
      </c>
      <c r="K22" s="171" t="s">
        <v>37</v>
      </c>
      <c r="L22" s="171" t="s">
        <v>37</v>
      </c>
      <c r="M22" s="171" t="s">
        <v>37</v>
      </c>
      <c r="N22" s="171" t="s">
        <v>37</v>
      </c>
      <c r="O22" s="171" t="s">
        <v>37</v>
      </c>
    </row>
    <row r="23" spans="2:15" ht="14.4">
      <c r="B23" s="118" t="s">
        <v>513</v>
      </c>
      <c r="C23" s="105" t="s">
        <v>457</v>
      </c>
      <c r="D23" s="171" t="s">
        <v>37</v>
      </c>
      <c r="E23" s="171" t="s">
        <v>37</v>
      </c>
      <c r="F23" s="171" t="s">
        <v>37</v>
      </c>
      <c r="G23" s="171" t="s">
        <v>37</v>
      </c>
      <c r="H23" s="171" t="s">
        <v>37</v>
      </c>
      <c r="I23" s="171" t="s">
        <v>37</v>
      </c>
      <c r="J23" s="171" t="s">
        <v>37</v>
      </c>
      <c r="K23" s="171" t="s">
        <v>37</v>
      </c>
      <c r="L23" s="171" t="s">
        <v>37</v>
      </c>
      <c r="M23" s="171" t="s">
        <v>37</v>
      </c>
      <c r="N23" s="171" t="s">
        <v>37</v>
      </c>
      <c r="O23" s="171" t="s">
        <v>37</v>
      </c>
    </row>
    <row r="24" spans="2:15" ht="14.4">
      <c r="B24" s="118" t="s">
        <v>514</v>
      </c>
      <c r="C24" s="105" t="s">
        <v>458</v>
      </c>
      <c r="D24" s="171" t="s">
        <v>37</v>
      </c>
      <c r="E24" s="171" t="s">
        <v>37</v>
      </c>
      <c r="F24" s="171" t="s">
        <v>37</v>
      </c>
      <c r="G24" s="171" t="s">
        <v>37</v>
      </c>
      <c r="H24" s="171" t="s">
        <v>37</v>
      </c>
      <c r="I24" s="171" t="s">
        <v>37</v>
      </c>
      <c r="J24" s="171" t="s">
        <v>37</v>
      </c>
      <c r="K24" s="171" t="s">
        <v>37</v>
      </c>
      <c r="L24" s="171" t="s">
        <v>37</v>
      </c>
      <c r="M24" s="171" t="s">
        <v>37</v>
      </c>
      <c r="N24" s="171" t="s">
        <v>37</v>
      </c>
      <c r="O24" s="171" t="s">
        <v>37</v>
      </c>
    </row>
    <row r="25" spans="2:15" ht="14.4">
      <c r="B25" s="181" t="s">
        <v>515</v>
      </c>
      <c r="C25" s="168" t="s">
        <v>461</v>
      </c>
      <c r="D25" s="171" t="s">
        <v>37</v>
      </c>
      <c r="E25" s="131"/>
      <c r="F25" s="131"/>
      <c r="G25" s="171" t="s">
        <v>37</v>
      </c>
      <c r="H25" s="131"/>
      <c r="I25" s="131"/>
      <c r="J25" s="131"/>
      <c r="K25" s="131"/>
      <c r="L25" s="131"/>
      <c r="M25" s="131"/>
      <c r="N25" s="131"/>
      <c r="O25" s="171" t="s">
        <v>37</v>
      </c>
    </row>
    <row r="26" spans="2:15" ht="14.4">
      <c r="B26" s="118" t="s">
        <v>516</v>
      </c>
      <c r="C26" s="105" t="s">
        <v>454</v>
      </c>
      <c r="D26" s="171" t="s">
        <v>37</v>
      </c>
      <c r="E26" s="131"/>
      <c r="F26" s="131"/>
      <c r="G26" s="171" t="s">
        <v>37</v>
      </c>
      <c r="H26" s="131"/>
      <c r="I26" s="131"/>
      <c r="J26" s="131"/>
      <c r="K26" s="131"/>
      <c r="L26" s="131"/>
      <c r="M26" s="131"/>
      <c r="N26" s="131"/>
      <c r="O26" s="171" t="s">
        <v>37</v>
      </c>
    </row>
    <row r="27" spans="2:15" ht="14.4">
      <c r="B27" s="118" t="s">
        <v>517</v>
      </c>
      <c r="C27" s="105" t="s">
        <v>455</v>
      </c>
      <c r="D27" s="171" t="s">
        <v>37</v>
      </c>
      <c r="E27" s="131"/>
      <c r="F27" s="131"/>
      <c r="G27" s="171" t="s">
        <v>37</v>
      </c>
      <c r="H27" s="131"/>
      <c r="I27" s="131"/>
      <c r="J27" s="131"/>
      <c r="K27" s="131"/>
      <c r="L27" s="131"/>
      <c r="M27" s="131"/>
      <c r="N27" s="131"/>
      <c r="O27" s="171" t="s">
        <v>37</v>
      </c>
    </row>
    <row r="28" spans="2:15" ht="14.4">
      <c r="B28" s="118" t="s">
        <v>518</v>
      </c>
      <c r="C28" s="105" t="s">
        <v>456</v>
      </c>
      <c r="D28" s="171" t="s">
        <v>37</v>
      </c>
      <c r="E28" s="131"/>
      <c r="F28" s="131"/>
      <c r="G28" s="171" t="s">
        <v>37</v>
      </c>
      <c r="H28" s="131"/>
      <c r="I28" s="131"/>
      <c r="J28" s="131"/>
      <c r="K28" s="131"/>
      <c r="L28" s="131"/>
      <c r="M28" s="131"/>
      <c r="N28" s="131"/>
      <c r="O28" s="171" t="s">
        <v>37</v>
      </c>
    </row>
    <row r="29" spans="2:15" ht="14.4">
      <c r="B29" s="118" t="s">
        <v>519</v>
      </c>
      <c r="C29" s="105" t="s">
        <v>457</v>
      </c>
      <c r="D29" s="171" t="s">
        <v>37</v>
      </c>
      <c r="E29" s="131"/>
      <c r="F29" s="131"/>
      <c r="G29" s="171" t="s">
        <v>37</v>
      </c>
      <c r="H29" s="131"/>
      <c r="I29" s="131"/>
      <c r="J29" s="131"/>
      <c r="K29" s="131"/>
      <c r="L29" s="131"/>
      <c r="M29" s="131"/>
      <c r="N29" s="131"/>
      <c r="O29" s="171" t="s">
        <v>37</v>
      </c>
    </row>
    <row r="30" spans="2:15" ht="14.4">
      <c r="B30" s="118" t="s">
        <v>520</v>
      </c>
      <c r="C30" s="105" t="s">
        <v>458</v>
      </c>
      <c r="D30" s="171" t="s">
        <v>37</v>
      </c>
      <c r="E30" s="131"/>
      <c r="F30" s="131"/>
      <c r="G30" s="171" t="s">
        <v>37</v>
      </c>
      <c r="H30" s="131"/>
      <c r="I30" s="131"/>
      <c r="J30" s="131"/>
      <c r="K30" s="131"/>
      <c r="L30" s="131"/>
      <c r="M30" s="131"/>
      <c r="N30" s="131"/>
      <c r="O30" s="171" t="s">
        <v>37</v>
      </c>
    </row>
    <row r="31" spans="2:15" ht="14.4">
      <c r="B31" s="118" t="s">
        <v>521</v>
      </c>
      <c r="C31" s="105" t="s">
        <v>459</v>
      </c>
      <c r="D31" s="171" t="s">
        <v>37</v>
      </c>
      <c r="E31" s="131"/>
      <c r="F31" s="131"/>
      <c r="G31" s="171" t="s">
        <v>37</v>
      </c>
      <c r="H31" s="131"/>
      <c r="I31" s="131"/>
      <c r="J31" s="131"/>
      <c r="K31" s="131"/>
      <c r="L31" s="131"/>
      <c r="M31" s="131"/>
      <c r="N31" s="131"/>
      <c r="O31" s="171" t="s">
        <v>37</v>
      </c>
    </row>
    <row r="32" spans="2:15" ht="14.4">
      <c r="B32" s="119" t="s">
        <v>522</v>
      </c>
      <c r="C32" s="103" t="s">
        <v>462</v>
      </c>
      <c r="D32" s="184">
        <f>SUM(D11+D19)</f>
        <v>45884.7</v>
      </c>
      <c r="E32" s="184">
        <f t="shared" ref="E32" si="2">SUM(E11+E19)</f>
        <v>44430.7</v>
      </c>
      <c r="F32" s="184">
        <f>SUM(F11)</f>
        <v>1352.1</v>
      </c>
      <c r="G32" s="184">
        <f t="shared" ref="G32:O32" si="3">SUM(G11)</f>
        <v>101.9</v>
      </c>
      <c r="H32" s="184">
        <f t="shared" si="3"/>
        <v>85</v>
      </c>
      <c r="I32" s="184">
        <f t="shared" si="3"/>
        <v>10.199999999999999</v>
      </c>
      <c r="J32" s="184">
        <f t="shared" si="3"/>
        <v>5.0999999999999996</v>
      </c>
      <c r="K32" s="184">
        <f t="shared" si="3"/>
        <v>1.6</v>
      </c>
      <c r="L32" s="171" t="s">
        <v>37</v>
      </c>
      <c r="M32" s="171" t="s">
        <v>37</v>
      </c>
      <c r="N32" s="171" t="s">
        <v>37</v>
      </c>
      <c r="O32" s="184">
        <f t="shared" si="3"/>
        <v>101.9</v>
      </c>
    </row>
  </sheetData>
  <sheetProtection algorithmName="SHA-512" hashValue="jrcnvUQfs93Yibpk4Af/aggm3qAb6FCQFcC3GEgJiVFcC+rD+XC0EXzK0hR7I91F6cJxcYJtqtN8TUKvvvU3YA==" saltValue="VVIO82dYH1kpQcJNOhbAGA==" spinCount="100000" sheet="1" objects="1" scenarios="1"/>
  <mergeCells count="17">
    <mergeCell ref="N7:N9"/>
    <mergeCell ref="O7:O9"/>
    <mergeCell ref="D5:O5"/>
    <mergeCell ref="D6:F6"/>
    <mergeCell ref="G6:O6"/>
    <mergeCell ref="G7:G9"/>
    <mergeCell ref="H7:H9"/>
    <mergeCell ref="I7:I9"/>
    <mergeCell ref="J7:J9"/>
    <mergeCell ref="K7:K9"/>
    <mergeCell ref="L7:L9"/>
    <mergeCell ref="M7:M9"/>
    <mergeCell ref="B7:B8"/>
    <mergeCell ref="C7:C8"/>
    <mergeCell ref="D7:D8"/>
    <mergeCell ref="E7:E9"/>
    <mergeCell ref="F7:F9"/>
  </mergeCells>
  <pageMargins left="0.7" right="0.7" top="0.75" bottom="0.75" header="0.3" footer="0.3"/>
  <pageSetup paperSize="9" scale="60" orientation="landscape" horizontalDpi="1200" verticalDpi="1200" r:id="rId1"/>
  <ignoredErrors>
    <ignoredError sqref="B10:B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C7-19BA-4E4A-88DA-E3B20383AE23}">
  <sheetPr>
    <pageSetUpPr fitToPage="1"/>
  </sheetPr>
  <dimension ref="B1:F15"/>
  <sheetViews>
    <sheetView zoomScaleNormal="100" workbookViewId="0">
      <selection activeCell="F40" sqref="F40"/>
    </sheetView>
  </sheetViews>
  <sheetFormatPr defaultColWidth="9.109375" defaultRowHeight="13.8"/>
  <cols>
    <col min="1" max="1" width="2.6640625" style="18" customWidth="1"/>
    <col min="2" max="2" width="7.77734375" style="18" customWidth="1"/>
    <col min="3" max="3" width="32.6640625" style="18" customWidth="1"/>
    <col min="4" max="4" width="14.77734375" style="18" customWidth="1"/>
    <col min="5" max="5" width="20.44140625" style="18" customWidth="1"/>
    <col min="6" max="6" width="19.77734375" style="18" customWidth="1"/>
    <col min="7" max="7" width="14.77734375" style="18" customWidth="1"/>
    <col min="8" max="8" width="16.21875" style="18" customWidth="1"/>
    <col min="9" max="9" width="14.77734375" style="18" customWidth="1"/>
    <col min="10" max="10" width="6.109375" style="18" customWidth="1"/>
    <col min="11" max="11" width="14.77734375" style="18" customWidth="1"/>
    <col min="12" max="13" width="12.77734375" style="18" customWidth="1"/>
    <col min="14" max="14" width="12" style="18" customWidth="1"/>
    <col min="15" max="15" width="12.77734375" style="18" customWidth="1"/>
    <col min="16" max="16" width="15" style="18" customWidth="1"/>
    <col min="17" max="17" width="18.6640625" style="18" customWidth="1"/>
    <col min="18" max="18" width="17.44140625" style="18" customWidth="1"/>
    <col min="19" max="16384" width="9.109375" style="18"/>
  </cols>
  <sheetData>
    <row r="1" spans="2:6" ht="25.8">
      <c r="B1" s="19" t="s">
        <v>205</v>
      </c>
    </row>
    <row r="2" spans="2:6" ht="23.4">
      <c r="B2" s="20" t="s">
        <v>539</v>
      </c>
      <c r="C2" s="21"/>
      <c r="D2" s="21"/>
    </row>
    <row r="3" spans="2:6" ht="15">
      <c r="B3" s="99"/>
      <c r="C3" s="21"/>
      <c r="D3" s="21"/>
    </row>
    <row r="4" spans="2:6" ht="15.6">
      <c r="B4" s="230"/>
      <c r="C4" s="231"/>
      <c r="D4" s="132"/>
      <c r="E4" s="133" t="s">
        <v>23</v>
      </c>
      <c r="F4" s="134" t="s">
        <v>24</v>
      </c>
    </row>
    <row r="5" spans="2:6" ht="15.6">
      <c r="B5" s="232"/>
      <c r="C5" s="233"/>
      <c r="D5" s="135"/>
      <c r="E5" s="213" t="s">
        <v>529</v>
      </c>
      <c r="F5" s="226"/>
    </row>
    <row r="6" spans="2:6" ht="15.6">
      <c r="B6" s="232"/>
      <c r="C6" s="233"/>
      <c r="D6" s="136"/>
      <c r="E6" s="213"/>
      <c r="F6" s="226"/>
    </row>
    <row r="7" spans="2:6" ht="46.8">
      <c r="B7" s="234"/>
      <c r="C7" s="235"/>
      <c r="D7" s="137"/>
      <c r="E7" s="109" t="s">
        <v>530</v>
      </c>
      <c r="F7" s="110" t="s">
        <v>531</v>
      </c>
    </row>
    <row r="8" spans="2:6" ht="14.4">
      <c r="B8" s="138" t="s">
        <v>495</v>
      </c>
      <c r="C8" s="228" t="s">
        <v>532</v>
      </c>
      <c r="D8" s="228"/>
      <c r="E8" s="171" t="s">
        <v>37</v>
      </c>
      <c r="F8" s="171" t="s">
        <v>37</v>
      </c>
    </row>
    <row r="9" spans="2:6" ht="14.4">
      <c r="B9" s="138" t="s">
        <v>496</v>
      </c>
      <c r="C9" s="228" t="s">
        <v>533</v>
      </c>
      <c r="D9" s="228"/>
      <c r="E9" s="171" t="s">
        <v>37</v>
      </c>
      <c r="F9" s="171" t="s">
        <v>37</v>
      </c>
    </row>
    <row r="10" spans="2:6" ht="14.4">
      <c r="B10" s="139" t="s">
        <v>497</v>
      </c>
      <c r="C10" s="229" t="s">
        <v>534</v>
      </c>
      <c r="D10" s="229"/>
      <c r="E10" s="171" t="s">
        <v>37</v>
      </c>
      <c r="F10" s="171" t="s">
        <v>37</v>
      </c>
    </row>
    <row r="11" spans="2:6" ht="14.4">
      <c r="B11" s="139" t="s">
        <v>498</v>
      </c>
      <c r="C11" s="229" t="s">
        <v>535</v>
      </c>
      <c r="D11" s="229"/>
      <c r="E11" s="171" t="s">
        <v>37</v>
      </c>
      <c r="F11" s="171" t="s">
        <v>37</v>
      </c>
    </row>
    <row r="12" spans="2:6" ht="14.4">
      <c r="B12" s="139" t="s">
        <v>499</v>
      </c>
      <c r="C12" s="229" t="s">
        <v>536</v>
      </c>
      <c r="D12" s="229"/>
      <c r="E12" s="171" t="s">
        <v>37</v>
      </c>
      <c r="F12" s="171" t="s">
        <v>37</v>
      </c>
    </row>
    <row r="13" spans="2:6" ht="14.4">
      <c r="B13" s="139" t="s">
        <v>500</v>
      </c>
      <c r="C13" s="229" t="s">
        <v>537</v>
      </c>
      <c r="D13" s="229"/>
      <c r="E13" s="171" t="s">
        <v>37</v>
      </c>
      <c r="F13" s="171" t="s">
        <v>37</v>
      </c>
    </row>
    <row r="14" spans="2:6" ht="14.4">
      <c r="B14" s="139" t="s">
        <v>501</v>
      </c>
      <c r="C14" s="229" t="s">
        <v>538</v>
      </c>
      <c r="D14" s="229"/>
      <c r="E14" s="171" t="s">
        <v>37</v>
      </c>
      <c r="F14" s="171" t="s">
        <v>37</v>
      </c>
    </row>
    <row r="15" spans="2:6" ht="14.4">
      <c r="B15" s="140" t="s">
        <v>502</v>
      </c>
      <c r="C15" s="227" t="s">
        <v>462</v>
      </c>
      <c r="D15" s="227"/>
      <c r="E15" s="171" t="s">
        <v>37</v>
      </c>
      <c r="F15" s="171" t="s">
        <v>37</v>
      </c>
    </row>
  </sheetData>
  <sheetProtection algorithmName="SHA-512" hashValue="q9qeNvWoRMloXleTU6OpPeYl8GdttgiKmlqXZK1wWT5xAYNwu9axX/25Ge9H1l+zlygu+uE+d6V5oxx93iLcKA==" saltValue="/DQ2VTlOFHgZFtA/Et7VXg==" spinCount="100000" sheet="1" objects="1" scenarios="1"/>
  <mergeCells count="13">
    <mergeCell ref="C8:D8"/>
    <mergeCell ref="B4:C4"/>
    <mergeCell ref="B5:C5"/>
    <mergeCell ref="E5:F6"/>
    <mergeCell ref="B6:C6"/>
    <mergeCell ref="B7:C7"/>
    <mergeCell ref="C15:D15"/>
    <mergeCell ref="C9:D9"/>
    <mergeCell ref="C10:D10"/>
    <mergeCell ref="C11:D11"/>
    <mergeCell ref="C12:D12"/>
    <mergeCell ref="C13:D13"/>
    <mergeCell ref="C14:D14"/>
  </mergeCells>
  <pageMargins left="0.7" right="0.7" top="0.75" bottom="0.75" header="0.3" footer="0.3"/>
  <pageSetup paperSize="9" scale="87" orientation="landscape" horizontalDpi="1200" verticalDpi="1200" r:id="rId1"/>
  <ignoredErrors>
    <ignoredError sqref="B8:B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C8A10B4F8C704D9F2F83450EC42476" ma:contentTypeVersion="18" ma:contentTypeDescription="Skapa ett nytt dokument." ma:contentTypeScope="" ma:versionID="0bb579c96477de14f8b62dc5b2283984">
  <xsd:schema xmlns:xsd="http://www.w3.org/2001/XMLSchema" xmlns:xs="http://www.w3.org/2001/XMLSchema" xmlns:p="http://schemas.microsoft.com/office/2006/metadata/properties" xmlns:ns2="f7996937-6bd0-4807-9b78-552b0bbbc5ef" xmlns:ns3="795096de-68c0-4f75-b16e-a1b78a4a314f" targetNamespace="http://schemas.microsoft.com/office/2006/metadata/properties" ma:root="true" ma:fieldsID="7553d90a8043f9a191a53fa848910ce5" ns2:_="" ns3:_="">
    <xsd:import namespace="f7996937-6bd0-4807-9b78-552b0bbbc5ef"/>
    <xsd:import namespace="795096de-68c0-4f75-b16e-a1b78a4a314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96937-6bd0-4807-9b78-552b0bbbc5ef"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e75e581c-f83c-4873-b704-b87e5786d4d3"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096de-68c0-4f75-b16e-a1b78a4a314f" elementFormDefault="qualified">
    <xsd:import namespace="http://schemas.microsoft.com/office/2006/documentManagement/types"/>
    <xsd:import namespace="http://schemas.microsoft.com/office/infopath/2007/PartnerControls"/>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c2dfe69a-e76b-4b00-81d3-0d6966cc7b5f}" ma:internalName="TaxCatchAll" ma:showField="CatchAllData" ma:web="795096de-68c0-4f75-b16e-a1b78a4a3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Version xmlns="f7996937-6bd0-4807-9b78-552b0bbbc5ef" xsi:nil="true"/>
    <MigrationWizId xmlns="f7996937-6bd0-4807-9b78-552b0bbbc5ef">1gskaXNb8efueFTXExx1pGsIVxbU2-7Ev</MigrationWizId>
    <MigrationWizIdPermissions xmlns="f7996937-6bd0-4807-9b78-552b0bbbc5ef" xsi:nil="true"/>
    <lcf76f155ced4ddcb4097134ff3c332f xmlns="f7996937-6bd0-4807-9b78-552b0bbbc5ef">
      <Terms xmlns="http://schemas.microsoft.com/office/infopath/2007/PartnerControls"/>
    </lcf76f155ced4ddcb4097134ff3c332f>
    <TaxCatchAll xmlns="795096de-68c0-4f75-b16e-a1b78a4a31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9ADD3-99A9-4DD0-A9C0-FED4E4868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96937-6bd0-4807-9b78-552b0bbbc5ef"/>
    <ds:schemaRef ds:uri="795096de-68c0-4f75-b16e-a1b78a4a3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44514f7d-5abc-4932-bdad-974184ce6972"/>
    <ds:schemaRef ds:uri="http://www.w3.org/XML/1998/namespace"/>
    <ds:schemaRef ds:uri="http://purl.org/dc/terms/"/>
    <ds:schemaRef ds:uri="f7996937-6bd0-4807-9b78-552b0bbbc5ef"/>
    <ds:schemaRef ds:uri="795096de-68c0-4f75-b16e-a1b78a4a314f"/>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6</vt:i4>
      </vt:variant>
    </vt:vector>
  </HeadingPairs>
  <TitlesOfParts>
    <vt:vector size="17" baseType="lpstr">
      <vt:lpstr>Pelare 3 - tabeller Borgo</vt:lpstr>
      <vt:lpstr>EU OV1</vt:lpstr>
      <vt:lpstr>EU KM1</vt:lpstr>
      <vt:lpstr>EU OVA</vt:lpstr>
      <vt:lpstr>FI IB</vt:lpstr>
      <vt:lpstr>EU CR1</vt:lpstr>
      <vt:lpstr>EU CQ1</vt:lpstr>
      <vt:lpstr>EU CQ3</vt:lpstr>
      <vt:lpstr>EU CQ7</vt:lpstr>
      <vt:lpstr>EU REMA</vt:lpstr>
      <vt:lpstr>EU REM1</vt:lpstr>
      <vt:lpstr>'EU CQ1'!Utskriftsområde</vt:lpstr>
      <vt:lpstr>'EU CQ7'!Utskriftsområde</vt:lpstr>
      <vt:lpstr>'EU CR1'!Utskriftsområde</vt:lpstr>
      <vt:lpstr>'EU OV1'!Utskriftsområde</vt:lpstr>
      <vt:lpstr>'EU REMA'!Utskriftsområde</vt:lpstr>
      <vt:lpstr>'FI IB'!Utskriftsområde</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Emma di Nicola</cp:lastModifiedBy>
  <cp:revision/>
  <cp:lastPrinted>2022-04-22T12:38:44Z</cp:lastPrinted>
  <dcterms:created xsi:type="dcterms:W3CDTF">2012-12-18T10:53:22Z</dcterms:created>
  <dcterms:modified xsi:type="dcterms:W3CDTF">2026-04-20T11:43:29Z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0x0101007FC8A10B4F8C704D9F2F83450EC42476</vt:lpwstr>
  </property>
  <property fmtid="{D5CDD505-2E9C-101B-9397-08002B2CF9AE}" pid="4" name="Order">
    <vt:r8>23000</vt:r8>
  </property>
  <property fmtid="{D5CDD505-2E9C-101B-9397-08002B2CF9AE}" pid="5" name="MediaServiceImageTags">
    <vt:lpwstr/>
  </property>
</Properties>
</file>