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443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  <externalReference r:id="rId11"/>
    <externalReference r:id="rId12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7" l="1"/>
  <c r="W18" i="7" l="1"/>
  <c r="V18" i="7"/>
  <c r="U18" i="7"/>
  <c r="T18" i="7"/>
  <c r="S18" i="7"/>
  <c r="R18" i="7"/>
  <c r="P18" i="7"/>
  <c r="O18" i="7"/>
  <c r="N18" i="7"/>
  <c r="M18" i="7"/>
  <c r="L18" i="7"/>
  <c r="K18" i="7"/>
  <c r="J18" i="7"/>
  <c r="I18" i="7"/>
  <c r="H18" i="7"/>
  <c r="F18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F17" i="7"/>
  <c r="W16" i="7"/>
  <c r="V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F16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F15" i="7"/>
  <c r="W14" i="7"/>
  <c r="V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Q18" i="7" l="1"/>
  <c r="X16" i="7"/>
  <c r="X13" i="7"/>
  <c r="Q14" i="7"/>
  <c r="X15" i="7"/>
  <c r="Q17" i="7"/>
  <c r="X18" i="7"/>
  <c r="Q16" i="7"/>
  <c r="Q13" i="7"/>
  <c r="X14" i="7"/>
  <c r="X17" i="7"/>
  <c r="Q12" i="7"/>
  <c r="Q15" i="7"/>
  <c r="X12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14" i="7"/>
  <c r="C12" i="7"/>
  <c r="C16" i="7"/>
  <c r="C15" i="7"/>
  <c r="C17" i="7"/>
  <c r="C13" i="7"/>
  <c r="C18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<sst xmlns="http://schemas.openxmlformats.org/spreadsheetml/2006/main" count="1385" uniqueCount="673">
  <si>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</si>
  <si>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</si>
  <si>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</si>
  <si>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</si>
  <si>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</si>
  <si>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</si>
  <si>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</si>
  <si>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</si>
  <si>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</si>
  <si>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</si>
  <si>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</si>
  <si>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</si>
  <si>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</si>
  <si>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</si>
  <si>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</si>
  <si>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</si>
  <si>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</si>
  <si>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</si>
  <si>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</si>
  <si>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</si>
  <si>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</si>
  <si>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</si>
  <si>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</si>
  <si>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</si>
  <si>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</si>
  <si>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</si>
  <si>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</si>
  <si>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</si>
  <si>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</si>
  <si>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</si>
  <si>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</si>
  <si>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</si>
  <si>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</si>
  <si>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</si>
  <si>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</si>
  <si>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</si>
  <si>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</si>
  <si>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</si>
  <si>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</si>
  <si>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</si>
  <si>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</si>
  <si>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</si>
  <si>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</si>
  <si>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</si>
  <si>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</si>
  <si>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</si>
  <si>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</si>
  <si>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</si>
  <si>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</si>
  <si>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</si>
  <si>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</si>
  <si>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</si>
  <si>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</si>
  <si>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</si>
  <si>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</si>
  <si>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</si>
  <si>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</si>
  <si>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</si>
  <si>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</si>
  <si>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</si>
  <si>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</si>
  <si>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</si>
  <si>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</si>
  <si>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</si>
  <si>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</si>
  <si>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</si>
  <si>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</si>
  <si>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</si>
  <si>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</si>
  <si>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</si>
  <si>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</si>
  <si>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</si>
  <si>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</si>
  <si>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</si>
  <si>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</si>
  <si>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</si>
  <si>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</si>
  <si>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</si>
  <si>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</si>
  <si>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</si>
  <si>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</si>
  <si>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</si>
  <si>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</si>
  <si>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</si>
  <si>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</si>
  <si>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</si>
  <si>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</si>
  <si>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</si>
  <si>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</si>
  <si>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</si>
  <si>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</si>
  <si>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</si>
  <si>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</si>
  <si>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</si>
  <si>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</si>
  <si>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</si>
  <si>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</si>
  <si>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</si>
  <si>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</si>
  <si>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</si>
  <si>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</si>
  <si>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</si>
  <si>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</si>
  <si>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</si>
  <si>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</si>
  <si>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</si>
  <si>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</si>
  <si>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</si>
  <si>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</si>
  <si>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</si>
  <si>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</si>
  <si>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</si>
  <si>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</si>
  <si>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</si>
  <si>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</si>
  <si>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</si>
  <si>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</si>
  <si>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</si>
  <si>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</si>
  <si>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</si>
  <si>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</si>
  <si>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</si>
  <si>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</si>
  <si>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</si>
  <si>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</si>
  <si>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</si>
  <si>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</si>
  <si>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</si>
  <si>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</si>
  <si>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</si>
  <si>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</si>
  <si>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</si>
  <si>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</si>
  <si>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</si>
  <si>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</si>
  <si>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</si>
  <si>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</si>
  <si>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</si>
  <si>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</si>
  <si>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</si>
  <si>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</si>
  <si>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</si>
  <si>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</si>
  <si>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</si>
  <si>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</si>
  <si>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</si>
  <si>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</si>
  <si>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</si>
  <si>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</si>
  <si>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</si>
  <si>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</si>
  <si>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</si>
  <si>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</si>
  <si>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</si>
  <si>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</si>
  <si>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</si>
  <si>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</si>
  <si>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</si>
  <si>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</si>
  <si>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</si>
  <si>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</si>
  <si>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</si>
  <si>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</si>
  <si>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</si>
  <si>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</si>
  <si>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</si>
  <si>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</si>
  <si>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</si>
  <si>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</si>
  <si>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</si>
  <si>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</si>
  <si>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</si>
  <si>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</si>
  <si>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</si>
  <si>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</si>
  <si>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</si>
  <si>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</si>
  <si>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</si>
  <si>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</si>
  <si>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</si>
  <si>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</si>
  <si>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</si>
  <si>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</si>
  <si>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</si>
  <si>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</si>
  <si>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</si>
  <si>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</si>
  <si>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</si>
  <si>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</si>
  <si>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</si>
  <si>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</si>
  <si>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</si>
  <si>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</si>
  <si>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</si>
  <si>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</si>
  <si>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</si>
  <si>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</si>
  <si>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</si>
  <si>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</si>
  <si>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</si>
  <si>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</si>
  <si>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</si>
  <si>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</si>
  <si>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</si>
  <si>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</si>
  <si>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</si>
  <si>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</si>
  <si>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</si>
  <si>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</si>
  <si>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</si>
  <si>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</si>
  <si>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</si>
  <si>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</si>
  <si>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</si>
  <si>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</si>
  <si>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</si>
  <si>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</si>
  <si>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</si>
  <si>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</si>
  <si>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</si>
  <si>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</si>
  <si>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</si>
  <si>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</si>
  <si>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</si>
  <si>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</si>
  <si>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</si>
  <si>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</si>
  <si>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</si>
  <si>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</si>
  <si>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</si>
  <si>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</si>
  <si>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</si>
  <si>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</si>
  <si>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</si>
  <si>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</si>
  <si>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</si>
  <si>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</si>
  <si>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</si>
  <si>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</si>
  <si>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</si>
  <si>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</si>
  <si>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</si>
  <si>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</si>
  <si>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</si>
  <si>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</si>
  <si>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</si>
  <si>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</si>
  <si>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</si>
  <si>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</si>
  <si>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</si>
  <si>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</si>
  <si>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</si>
  <si>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</si>
  <si>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</si>
  <si>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</si>
  <si>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</si>
  <si>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</si>
  <si>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</si>
  <si>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</si>
  <si>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</si>
  <si>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</si>
  <si>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</si>
  <si>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</si>
  <si>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</si>
  <si>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</si>
  <si>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</si>
  <si>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</si>
  <si>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</si>
  <si>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</si>
  <si>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</si>
  <si>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</si>
  <si>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</si>
  <si>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</si>
  <si>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</si>
  <si>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</si>
  <si>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</si>
  <si>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</si>
  <si>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</si>
  <si>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</si>
  <si>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</si>
  <si>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</si>
  <si>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</si>
  <si>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</si>
  <si>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</si>
  <si>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</si>
  <si>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</si>
  <si>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</si>
  <si>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</si>
  <si>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</si>
  <si>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</si>
  <si>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</si>
  <si>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</si>
  <si>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</si>
  <si>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</si>
  <si>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</si>
  <si>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</si>
  <si>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</si>
  <si>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</si>
  <si>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</si>
  <si>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</si>
  <si>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</si>
  <si>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</si>
  <si>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</si>
  <si>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</si>
  <si>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</si>
  <si>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</si>
  <si>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</si>
  <si>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</si>
  <si>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</si>
  <si>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</si>
  <si>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</si>
  <si>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</si>
  <si>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</si>
  <si>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</si>
  <si>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</si>
  <si>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</si>
  <si>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</si>
  <si>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</si>
  <si>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</si>
  <si>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</si>
  <si>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</si>
  <si>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</si>
  <si>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</si>
  <si>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</si>
  <si>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</si>
  <si>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</si>
  <si>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</si>
  <si>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</si>
  <si>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</si>
  <si>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</si>
  <si>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</si>
  <si>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</si>
  <si>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</si>
  <si>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</si>
  <si>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</si>
  <si>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</si>
  <si>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</si>
  <si>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</si>
  <si>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</si>
  <si>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</si>
  <si>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</si>
  <si>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</si>
  <si>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</si>
  <si>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</si>
  <si>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</si>
  <si>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</si>
  <si>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</si>
  <si>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</si>
  <si>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</si>
  <si>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</si>
  <si>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</si>
  <si>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</si>
  <si>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</si>
  <si>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</si>
  <si>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</si>
  <si>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</si>
  <si>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</si>
  <si>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</si>
  <si>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</si>
  <si>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</si>
  <si>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</si>
  <si>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</si>
  <si>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</si>
  <si>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</si>
  <si>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</si>
  <si>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</si>
  <si>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</si>
  <si>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</si>
  <si>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</si>
  <si>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</si>
  <si>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</si>
  <si>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</si>
  <si>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</si>
  <si>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</si>
  <si>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</si>
  <si>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</si>
  <si>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</si>
  <si>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</si>
  <si>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</si>
  <si>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</si>
  <si>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</si>
  <si>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</si>
  <si>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</si>
  <si>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</si>
  <si>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</si>
  <si>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</si>
  <si>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</si>
  <si>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</si>
  <si>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</si>
  <si>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</si>
  <si>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</si>
  <si>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</si>
  <si>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</si>
  <si>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</si>
  <si>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</si>
  <si>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</si>
  <si>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</si>
  <si>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</si>
  <si>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</si>
  <si>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</si>
  <si>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</si>
  <si>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</si>
  <si>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</si>
  <si>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</si>
  <si>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</si>
  <si>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</si>
  <si>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</si>
  <si>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</si>
  <si>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</si>
  <si>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</si>
  <si>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</si>
  <si>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</si>
  <si>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</si>
  <si>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</si>
  <si>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</si>
  <si>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</si>
  <si>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</si>
  <si>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</si>
  <si>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</si>
  <si>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</si>
  <si>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</si>
  <si>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</si>
  <si>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</si>
  <si>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</si>
  <si>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</si>
  <si>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</si>
  <si>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</si>
  <si>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</si>
  <si>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</si>
  <si>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</si>
  <si>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</si>
  <si>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</si>
  <si>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</si>
  <si>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</si>
  <si>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</si>
  <si>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</si>
  <si>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</si>
  <si>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</si>
  <si>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</si>
  <si>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</si>
  <si>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</si>
  <si>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</si>
  <si>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</si>
  <si>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</si>
  <si>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</si>
  <si>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</si>
  <si>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</si>
  <si>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</si>
  <si>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</si>
  <si>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</si>
  <si>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</si>
  <si>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</si>
  <si>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</si>
  <si>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</si>
  <si>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</si>
  <si>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</si>
  <si>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</si>
  <si>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</si>
  <si>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</si>
  <si>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</si>
  <si>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</si>
  <si>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</si>
  <si>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</si>
  <si>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</si>
  <si>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</si>
  <si>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</si>
  <si>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</si>
  <si>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</si>
  <si>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</si>
  <si>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</si>
  <si>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</si>
  <si>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</si>
  <si>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</si>
  <si>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</si>
  <si>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</si>
  <si>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</si>
  <si>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</si>
  <si>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</si>
  <si>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</si>
  <si>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</si>
  <si>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</si>
  <si>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</si>
  <si>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</si>
  <si>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</si>
  <si>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</si>
  <si>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</si>
  <si>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</si>
  <si>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</si>
  <si>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</si>
  <si>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</si>
  <si>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</si>
  <si>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</si>
  <si>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</si>
  <si>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</si>
  <si>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</si>
  <si>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</si>
  <si>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</si>
  <si>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</si>
  <si>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</si>
  <si>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</si>
  <si>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</si>
  <si>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</si>
  <si>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</si>
  <si>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</si>
  <si>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</si>
  <si>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</si>
  <si>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</si>
  <si>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</si>
  <si>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</si>
  <si>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</si>
  <si>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</si>
  <si>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</si>
  <si>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</si>
  <si>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</si>
  <si>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</si>
  <si>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</si>
  <si>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</si>
  <si>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</si>
  <si>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</si>
  <si>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</si>
  <si>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</si>
  <si>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</si>
  <si>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</si>
  <si>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</si>
  <si>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</si>
  <si>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</si>
  <si>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</si>
  <si>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</si>
  <si>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</si>
  <si>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</si>
  <si>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</si>
  <si>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</si>
  <si>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</si>
  <si>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</si>
  <si>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</si>
  <si>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</si>
  <si>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</si>
  <si>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</si>
  <si>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</si>
  <si>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</si>
  <si>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</si>
  <si>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</si>
  <si>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</si>
  <si>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</si>
  <si>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</si>
  <si>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</si>
  <si>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</si>
  <si>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</si>
  <si>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</si>
  <si>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</si>
  <si>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</si>
  <si>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</si>
  <si>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</si>
  <si>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</si>
  <si>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</si>
  <si>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</si>
  <si>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</si>
  <si>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</si>
  <si>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</si>
  <si>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</si>
  <si>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</si>
  <si>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</si>
  <si>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</si>
  <si>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</si>
  <si>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</si>
  <si>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</si>
  <si>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</si>
  <si>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</si>
  <si>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</si>
  <si>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</si>
  <si>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</si>
  <si>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</si>
  <si>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</si>
  <si>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</si>
  <si>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</si>
  <si>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</si>
  <si>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</si>
  <si>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</si>
  <si>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</si>
  <si>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</si>
  <si>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</si>
  <si>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</si>
  <si>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</si>
  <si>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</si>
  <si>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</si>
  <si>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</si>
  <si>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</si>
  <si>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</si>
  <si>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</si>
  <si>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</si>
  <si>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</si>
  <si>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</si>
  <si>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</si>
  <si>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</si>
  <si>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</si>
  <si>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</si>
  <si>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</si>
  <si>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</si>
  <si>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</si>
  <si>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</si>
  <si>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</si>
  <si>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</si>
  <si>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</si>
  <si>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</si>
  <si>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</si>
  <si>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</si>
  <si>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</si>
  <si>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</si>
  <si>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</si>
  <si>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</si>
  <si>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</si>
  <si>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</si>
  <si>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</si>
  <si>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</si>
  <si>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</si>
  <si>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</si>
  <si>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</si>
  <si>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</si>
  <si>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</si>
  <si>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</si>
  <si>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</si>
  <si>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</si>
  <si>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</si>
  <si>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</si>
  <si>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</si>
  <si>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</si>
  <si>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</si>
  <si>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</si>
  <si>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</si>
  <si>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</si>
  <si>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</si>
  <si>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</si>
  <si>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</si>
  <si>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</si>
  <si>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</si>
  <si>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</si>
  <si>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</si>
  <si>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</si>
  <si>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</si>
  <si>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</si>
  <si>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</si>
  <si>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</si>
  <si>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</si>
  <si>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</si>
  <si>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</si>
  <si>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</si>
  <si>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</si>
  <si>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</si>
  <si>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</si>
  <si>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</si>
  <si>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</si>
  <si>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</si>
  <si>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</si>
  <si>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</si>
  <si>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</si>
  <si>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</si>
  <si>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</si>
  <si>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O805</t>
  </si>
  <si>
    <t>DE_GHA04</t>
  </si>
  <si>
    <t>DE_GMK04</t>
  </si>
  <si>
    <t>DE_GKO04</t>
  </si>
  <si>
    <t>Energiedatenmanagement</t>
  </si>
  <si>
    <t>edm@kes-strom.de</t>
  </si>
  <si>
    <t>03772/3502-0</t>
  </si>
  <si>
    <t>Stadtwerke Oelsnitz/V. GmbH</t>
  </si>
  <si>
    <t>9870101700002</t>
  </si>
  <si>
    <t>Boxbachweg 2</t>
  </si>
  <si>
    <t>Oelsnitz/V.</t>
  </si>
  <si>
    <t>OELSNITZ</t>
  </si>
  <si>
    <t>DWD-AWst. Plauen (10569)</t>
  </si>
  <si>
    <t>DE_GHD04</t>
  </si>
  <si>
    <t>THE0NKH701017000</t>
  </si>
  <si>
    <t>DWD-AWst. Plauen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</si>
</sst>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49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es_zi\EDM\Gas\Verfahrensspezifische-Parameter-Netzbetreiber\Verfahrensspezifische_Parameter\2021_SWO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es_zi\EDM\Gas\Verfahrensspezifische-Parameter-Netzbetreiber\Verfahrensspezifische_Parameter\Vorlage%20Stand%2028.11.2022_Verfahrensspezifische-Parameter-Netzbetreiber%20-%20K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Netz\_Vertragsmanagment-H&#228;ndler\KoV\Verfahrensspezifische%20Parameter%20Gas\01.10.2021\Kopie%20von%20Kopie%20von%20swoe_kov_viii_slp_gas_verfahrensspezifische_parameter_netzbetreiber_oel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/>
      <sheetData sheetId="1">
        <row r="9">
          <cell r="D9" t="str">
            <v>Stadtwerke Oelsnitz/V. GmbH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@kes-strom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opLeftCell="A1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7" sqref="D1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664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 t="s">
        <v>665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666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8606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667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661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662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663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OELSNITZ</v>
      </c>
      <c r="E28" s="38"/>
      <c r="F28" s="11"/>
      <c r="G28" s="2"/>
    </row>
    <row r="29" spans="1:15">
      <c r="B29" s="15"/>
      <c r="C29" s="22" t="s">
        <v>393</v>
      </c>
      <c r="D29" s="44" t="s">
        <v>668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1" priority="2">
      <formula>IF(CELL("Zeile",D29)&lt;$D$25+CELL("Zeile",$D$29),1,0)</formula>
    </cfRule>
  </conditionalFormatting>
  <conditionalFormatting sqref="D30:D48">
    <cfRule type="expression" dxfId="6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4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Oelsnitz/V.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OELSNITZ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9870101700002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671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135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 zeitnah ermittelter Netzustand bestimmt Höhe der täglichen Allokation</v>
      </c>
      <c r="D16" s="16"/>
      <c r="E16" s="15"/>
      <c r="H16" s="275" t="s">
        <v>575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SLPana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7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669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13">
    <cfRule type="expression" dxfId="59" priority="20">
      <formula>IF(#REF!="Gaspool",1,0)</formula>
    </cfRule>
  </conditionalFormatting>
  <conditionalFormatting sqref="D45:D59">
    <cfRule type="expression" dxfId="58" priority="16">
      <formula>IF(CELL("Zeile",D45)&lt;$D$43+CELL("Zeile",$D$45),1,0)</formula>
    </cfRule>
  </conditionalFormatting>
  <conditionalFormatting sqref="D46:D59">
    <cfRule type="expression" dxfId="57" priority="15">
      <formula>IF(CELL(D46)&lt;$D$33+27,1,0)</formula>
    </cfRule>
  </conditionalFormatting>
  <conditionalFormatting sqref="D20">
    <cfRule type="expression" dxfId="56" priority="14">
      <formula>IF($D$19=$H$19,1,0)</formula>
    </cfRule>
  </conditionalFormatting>
  <conditionalFormatting sqref="D28">
    <cfRule type="expression" dxfId="55" priority="3">
      <formula>IF($D$15="synthetisch",1,0)</formula>
    </cfRule>
  </conditionalFormatting>
  <conditionalFormatting sqref="D25">
    <cfRule type="expression" dxfId="54" priority="1">
      <formula>IF(AND($D$24=$I$24,$D$23=$H$23),1,0)</formula>
    </cfRule>
  </conditionalFormatting>
  <conditionalFormatting sqref="D23:D25">
    <cfRule type="expression" dxfId="53" priority="4">
      <formula>IF($D$15="analytisch",1,0)</formula>
    </cfRule>
  </conditionalFormatting>
  <conditionalFormatting sqref="D24">
    <cfRule type="expression" dxfId="52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abSelected="1" zoomScale="70" zoomScaleNormal="70" workbookViewId="0">
      <selection activeCell="E59" sqref="E59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tr">
        <f>[1]Netzbetreiber!$D$9</f>
        <v>Stadtwerke Oelsnitz/V. GmbH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OELSNITZ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53" t="s">
        <v>665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44470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DWD-AWst. Plauen (10569)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584</v>
      </c>
      <c r="D13" s="354"/>
      <c r="E13" s="354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445</v>
      </c>
      <c r="D14" s="355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5" t="s">
        <v>385</v>
      </c>
      <c r="D15" s="355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517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525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537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520</v>
      </c>
      <c r="D24" s="188"/>
      <c r="E24" s="156" t="s">
        <v>672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 t="s">
        <v>657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526</v>
      </c>
      <c r="D32" s="186" t="s">
        <v>255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533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538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530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535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536</v>
      </c>
      <c r="D47" s="201" t="s">
        <v>534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534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579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518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525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537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56" t="str">
        <f>E24</f>
        <v>DWD-AWst. Plauen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521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 t="str">
        <f>E25</f>
        <v>O805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526</v>
      </c>
      <c r="D66" s="186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533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">
        <v>3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538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6" t="s">
        <v>580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1" priority="28">
      <formula>IF(E$20&lt;=$F$18,1,0)</formula>
    </cfRule>
  </conditionalFormatting>
  <conditionalFormatting sqref="E33:N37">
    <cfRule type="expression" dxfId="50" priority="27">
      <formula>IF(E$31&lt;=$F$29,1,0)</formula>
    </cfRule>
  </conditionalFormatting>
  <conditionalFormatting sqref="E26:N26">
    <cfRule type="expression" dxfId="49" priority="26">
      <formula>IF(E$20&lt;=$F$18,1,0)</formula>
    </cfRule>
  </conditionalFormatting>
  <conditionalFormatting sqref="E26:N26">
    <cfRule type="expression" dxfId="48" priority="25">
      <formula>IF(E$20&lt;=$F$18,1,0)</formula>
    </cfRule>
  </conditionalFormatting>
  <conditionalFormatting sqref="E57:N60">
    <cfRule type="expression" dxfId="47" priority="22">
      <formula>IF(E$55&lt;=$F$53,1,0)</formula>
    </cfRule>
  </conditionalFormatting>
  <conditionalFormatting sqref="E61:N61">
    <cfRule type="expression" dxfId="46" priority="21">
      <formula>IF(E$55&lt;=$F$53,1,0)</formula>
    </cfRule>
  </conditionalFormatting>
  <conditionalFormatting sqref="E67:N69">
    <cfRule type="expression" dxfId="45" priority="15">
      <formula>IF(E$65&lt;=$F$63,1,0)</formula>
    </cfRule>
  </conditionalFormatting>
  <conditionalFormatting sqref="E66:N69 E71:N71">
    <cfRule type="expression" dxfId="44" priority="13">
      <formula>IF(E$65&gt;$F$63,1,0)</formula>
    </cfRule>
  </conditionalFormatting>
  <conditionalFormatting sqref="E57:N61">
    <cfRule type="expression" dxfId="43" priority="12">
      <formula>IF(E$55&gt;$F$53,1,0)</formula>
    </cfRule>
  </conditionalFormatting>
  <conditionalFormatting sqref="E21:N26">
    <cfRule type="expression" dxfId="42" priority="11">
      <formula>IF(E$20&gt;$F$18,1,0)</formula>
    </cfRule>
  </conditionalFormatting>
  <conditionalFormatting sqref="E33:N37">
    <cfRule type="expression" dxfId="41" priority="10">
      <formula>IF(E$31&gt;$F$29,1,0)</formula>
    </cfRule>
  </conditionalFormatting>
  <conditionalFormatting sqref="H11 H8:H9">
    <cfRule type="expression" dxfId="40" priority="9">
      <formula>IF($F$9=1,1,0)</formula>
    </cfRule>
  </conditionalFormatting>
  <conditionalFormatting sqref="E56:N56">
    <cfRule type="expression" dxfId="39" priority="8">
      <formula>IF(E$55&gt;$F$53,1,0)</formula>
    </cfRule>
  </conditionalFormatting>
  <conditionalFormatting sqref="E32:N32">
    <cfRule type="expression" dxfId="38" priority="7">
      <formula>IF(E$31&gt;$F$29,1,0)</formula>
    </cfRule>
  </conditionalFormatting>
  <conditionalFormatting sqref="E71:N71">
    <cfRule type="expression" dxfId="37" priority="6">
      <formula>IF(E$65&lt;=$F$63,1,0)</formula>
    </cfRule>
  </conditionalFormatting>
  <conditionalFormatting sqref="H10">
    <cfRule type="expression" dxfId="36" priority="5">
      <formula>IF($F$9=1,1,0)</formula>
    </cfRule>
  </conditionalFormatting>
  <conditionalFormatting sqref="E70:N70">
    <cfRule type="expression" dxfId="35" priority="2">
      <formula>IF(E$65&lt;=$F$63,1,0)</formula>
    </cfRule>
  </conditionalFormatting>
  <conditionalFormatting sqref="E70:N70">
    <cfRule type="expression" dxfId="34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7 E37:N37 F25:N25 E57:N60 E22:F22 I22:N22 F53 F63 G24:N24 G71:N71 E33:N33 E70:N70 E69:N69 F68:N68 E35:N35 F34:N3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topLeftCell="A19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544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OELSNITZ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584</v>
      </c>
      <c r="D13" s="354"/>
      <c r="E13" s="354"/>
      <c r="F13" s="183" t="s">
        <v>548</v>
      </c>
      <c r="G13" s="130" t="s">
        <v>546</v>
      </c>
      <c r="H13" s="265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445</v>
      </c>
      <c r="D14" s="355"/>
      <c r="E14" s="89" t="s">
        <v>446</v>
      </c>
      <c r="F14" s="266" t="s">
        <v>85</v>
      </c>
      <c r="G14" s="267" t="s">
        <v>572</v>
      </c>
      <c r="H14" s="50">
        <v>0</v>
      </c>
      <c r="I14" s="56"/>
      <c r="J14" s="130"/>
      <c r="K14" s="130"/>
      <c r="L14" s="130"/>
      <c r="M14" s="130"/>
      <c r="N14" s="130"/>
      <c r="O14" s="173" t="s">
        <v>527</v>
      </c>
      <c r="R14" s="209" t="s">
        <v>564</v>
      </c>
      <c r="S14" s="209" t="s">
        <v>565</v>
      </c>
      <c r="T14" s="209" t="s">
        <v>566</v>
      </c>
      <c r="U14" s="209" t="s">
        <v>567</v>
      </c>
      <c r="V14" s="209" t="s">
        <v>547</v>
      </c>
      <c r="W14" s="209" t="s">
        <v>568</v>
      </c>
      <c r="X14" s="209" t="s">
        <v>569</v>
      </c>
      <c r="Y14" s="209" t="s">
        <v>570</v>
      </c>
      <c r="Z14" s="209" t="s">
        <v>571</v>
      </c>
      <c r="AA14" s="209" t="s">
        <v>572</v>
      </c>
      <c r="AB14" s="209" t="s">
        <v>573</v>
      </c>
      <c r="AC14" s="209" t="s">
        <v>574</v>
      </c>
    </row>
    <row r="15" spans="1:56" ht="19.5" customHeight="1">
      <c r="B15" s="130"/>
      <c r="C15" s="355" t="s">
        <v>385</v>
      </c>
      <c r="D15" s="355"/>
      <c r="E15" s="89" t="s">
        <v>446</v>
      </c>
      <c r="F15" s="266" t="s">
        <v>71</v>
      </c>
      <c r="G15" s="267" t="s">
        <v>566</v>
      </c>
      <c r="H15" s="50">
        <v>0</v>
      </c>
      <c r="I15" s="56"/>
      <c r="J15" s="130"/>
      <c r="K15" s="130"/>
      <c r="L15" s="130"/>
      <c r="M15" s="130"/>
      <c r="N15" s="130"/>
      <c r="O15" s="161" t="s">
        <v>528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549</v>
      </c>
      <c r="AJ15" s="264" t="s">
        <v>550</v>
      </c>
      <c r="AK15" s="264" t="s">
        <v>551</v>
      </c>
      <c r="AL15" s="264" t="s">
        <v>552</v>
      </c>
      <c r="AM15" s="264" t="s">
        <v>553</v>
      </c>
      <c r="AN15" s="264" t="s">
        <v>554</v>
      </c>
      <c r="AO15" s="264" t="s">
        <v>555</v>
      </c>
      <c r="AP15" s="264" t="s">
        <v>556</v>
      </c>
      <c r="AQ15" s="264" t="s">
        <v>557</v>
      </c>
      <c r="AR15" s="264" t="s">
        <v>558</v>
      </c>
      <c r="AS15" s="264" t="s">
        <v>559</v>
      </c>
      <c r="AT15" s="264" t="s">
        <v>560</v>
      </c>
      <c r="AU15" s="264" t="s">
        <v>561</v>
      </c>
      <c r="AV15" s="264" t="s">
        <v>562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517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518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525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537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520</v>
      </c>
      <c r="D24" s="188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5" t="s">
        <v>521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526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533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538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531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532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524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529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530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535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536</v>
      </c>
      <c r="D46" s="201" t="s">
        <v>534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534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579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518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525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537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520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526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533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538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6" t="s">
        <v>580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3" priority="18">
      <formula>IF(E$20&lt;=$F$18,1,0)</formula>
    </cfRule>
  </conditionalFormatting>
  <conditionalFormatting sqref="E32:N36">
    <cfRule type="expression" dxfId="32" priority="17">
      <formula>IF(E$30&lt;=$F$28,1,0)</formula>
    </cfRule>
  </conditionalFormatting>
  <conditionalFormatting sqref="E26:F26">
    <cfRule type="expression" dxfId="31" priority="16">
      <formula>IF(E$20&lt;=$F$18,1,0)</formula>
    </cfRule>
  </conditionalFormatting>
  <conditionalFormatting sqref="E26:N26">
    <cfRule type="expression" dxfId="30" priority="15">
      <formula>IF(E$20&lt;=$F$18,1,0)</formula>
    </cfRule>
  </conditionalFormatting>
  <conditionalFormatting sqref="E56:N59">
    <cfRule type="expression" dxfId="29" priority="14">
      <formula>IF(E$54&lt;=$F$52,1,0)</formula>
    </cfRule>
  </conditionalFormatting>
  <conditionalFormatting sqref="E60:N60">
    <cfRule type="expression" dxfId="28" priority="13">
      <formula>IF(E$54&lt;=$F$52,1,0)</formula>
    </cfRule>
  </conditionalFormatting>
  <conditionalFormatting sqref="E66:N68">
    <cfRule type="expression" dxfId="27" priority="12">
      <formula>IF(E$64&lt;=$F$62,1,0)</formula>
    </cfRule>
  </conditionalFormatting>
  <conditionalFormatting sqref="E65:N68 E70:N70">
    <cfRule type="expression" dxfId="26" priority="11">
      <formula>IF(E$64&gt;$F$62,1,0)</formula>
    </cfRule>
  </conditionalFormatting>
  <conditionalFormatting sqref="E56:N60">
    <cfRule type="expression" dxfId="25" priority="10">
      <formula>IF(E$54&gt;$F$52,1,0)</formula>
    </cfRule>
  </conditionalFormatting>
  <conditionalFormatting sqref="E21:N26">
    <cfRule type="expression" dxfId="24" priority="9">
      <formula>IF(E$20&gt;$F$18,1,0)</formula>
    </cfRule>
  </conditionalFormatting>
  <conditionalFormatting sqref="E32:N36">
    <cfRule type="expression" dxfId="23" priority="8">
      <formula>IF(E$30&gt;$F$28,1,0)</formula>
    </cfRule>
  </conditionalFormatting>
  <conditionalFormatting sqref="H11 H8:H9">
    <cfRule type="expression" dxfId="22" priority="7">
      <formula>IF($F$9=1,1,0)</formula>
    </cfRule>
  </conditionalFormatting>
  <conditionalFormatting sqref="E55:N55">
    <cfRule type="expression" dxfId="21" priority="6">
      <formula>IF(E$54&gt;$F$52,1,0)</formula>
    </cfRule>
  </conditionalFormatting>
  <conditionalFormatting sqref="E31:N31">
    <cfRule type="expression" dxfId="20" priority="5">
      <formula>IF(E$30&gt;$F$28,1,0)</formula>
    </cfRule>
  </conditionalFormatting>
  <conditionalFormatting sqref="E70:N70">
    <cfRule type="expression" dxfId="19" priority="4">
      <formula>IF(E$64&lt;=$F$62,1,0)</formula>
    </cfRule>
  </conditionalFormatting>
  <conditionalFormatting sqref="H10">
    <cfRule type="expression" dxfId="18" priority="3">
      <formula>IF($F$9=1,1,0)</formula>
    </cfRule>
  </conditionalFormatting>
  <conditionalFormatting sqref="E69:N69">
    <cfRule type="expression" dxfId="17" priority="2">
      <formula>IF(E$64&lt;=$F$62,1,0)</formula>
    </cfRule>
  </conditionalFormatting>
  <conditionalFormatting sqref="E69:N69">
    <cfRule type="expression" dxfId="16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B1" zoomScale="80" zoomScaleNormal="80" workbookViewId="0">
      <selection activeCell="C26" sqref="C26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Oelsnitz/V.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OELSNITZ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 t="str">
        <f>Netzbetreiber!$D$11</f>
        <v>9870101700002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v>7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516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18" si="0">$D$6</f>
        <v>OELSNITZ</v>
      </c>
      <c r="D12" s="62" t="s">
        <v>248</v>
      </c>
      <c r="E12" s="165" t="s">
        <v>4</v>
      </c>
      <c r="F12" s="307" t="str">
        <f>VLOOKUP($E12,'BDEW-Standard'!$B$3:$M$158,F$9,0)</f>
        <v>HK3</v>
      </c>
      <c r="H12" s="278">
        <f>ROUND(VLOOKUP($E12,'BDEW-Standard'!$B$3:$M$158,H$9,0),7)</f>
        <v>0.40409319999999999</v>
      </c>
      <c r="I12" s="278">
        <f>ROUND(VLOOKUP($E12,'BDEW-Standard'!$B$3:$M$158,I$9,0),7)</f>
        <v>-24.439296800000001</v>
      </c>
      <c r="J12" s="278">
        <f>ROUND(VLOOKUP($E12,'BDEW-Standard'!$B$3:$M$158,J$9,0),7)</f>
        <v>6.5718174999999999</v>
      </c>
      <c r="K12" s="278">
        <f>ROUND(VLOOKUP($E12,'BDEW-Standard'!$B$3:$M$158,K$9,0),7)</f>
        <v>0.71077100000000004</v>
      </c>
      <c r="L12" s="279">
        <f>ROUND(VLOOKUP($E12,'BDEW-Standard'!$B$3:$M$158,L$9,0),1)</f>
        <v>40</v>
      </c>
      <c r="M12" s="278">
        <f>ROUND(VLOOKUP($E12,'BDEW-Standard'!$B$3:$M$158,M$9,0),7)</f>
        <v>0</v>
      </c>
      <c r="N12" s="278">
        <f>ROUND(VLOOKUP($E12,'BDEW-Standard'!$B$3:$M$158,N$9,0),7)</f>
        <v>0</v>
      </c>
      <c r="O12" s="278">
        <f>ROUND(VLOOKUP($E12,'BDEW-Standard'!$B$3:$M$158,O$9,0),7)</f>
        <v>0</v>
      </c>
      <c r="P12" s="278">
        <f>ROUND(VLOOKUP($E12,'BDEW-Standard'!$B$3:$M$158,P$9,0),7)</f>
        <v>0</v>
      </c>
      <c r="Q12" s="280">
        <f t="shared" ref="Q12:Q18" si="1">($H12/(1+($I12/($Q$9-$L12))^$J12)+$K12)+MAX($M12*$Q$9+$N12,$O12*$Q$9+$P12)</f>
        <v>1.0561214000512988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 t="shared" ref="X12:X18" si="2"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OELSNITZ</v>
      </c>
      <c r="D13" s="62" t="s">
        <v>248</v>
      </c>
      <c r="E13" s="165" t="s">
        <v>41</v>
      </c>
      <c r="F13" s="307" t="str">
        <f>VLOOKUP($E13,'BDEW-Standard'!$B$3:$M$158,F$9,0)</f>
        <v>S14</v>
      </c>
      <c r="H13" s="278">
        <f>ROUND(VLOOKUP($E13,'BDEW-Standard'!$B$3:$M$158,H$9,0),7)</f>
        <v>3.1764404000000002</v>
      </c>
      <c r="I13" s="278">
        <f>ROUND(VLOOKUP($E13,'BDEW-Standard'!$B$3:$M$158,I$9,0),7)</f>
        <v>-37.410583199999998</v>
      </c>
      <c r="J13" s="278">
        <f>ROUND(VLOOKUP($E13,'BDEW-Standard'!$B$3:$M$158,J$9,0),7)</f>
        <v>6.1622336000000004</v>
      </c>
      <c r="K13" s="278">
        <f>ROUND(VLOOKUP($E13,'BDEW-Standard'!$B$3:$M$158,K$9,0),7)</f>
        <v>8.9360599999999998E-2</v>
      </c>
      <c r="L13" s="279">
        <f>ROUND(VLOOKUP($E13,'BDEW-Standard'!$B$3:$M$158,L$9,0),1)</f>
        <v>40</v>
      </c>
      <c r="M13" s="278">
        <f>ROUND(VLOOKUP($E13,'BDEW-Standard'!$B$3:$M$158,M$9,0),7)</f>
        <v>0</v>
      </c>
      <c r="N13" s="278">
        <f>ROUND(VLOOKUP($E13,'BDEW-Standard'!$B$3:$M$158,N$9,0),7)</f>
        <v>0</v>
      </c>
      <c r="O13" s="278">
        <f>ROUND(VLOOKUP($E13,'BDEW-Standard'!$B$3:$M$158,O$9,0),7)</f>
        <v>0</v>
      </c>
      <c r="P13" s="278">
        <f>ROUND(VLOOKUP($E13,'BDEW-Standard'!$B$3:$M$158,P$9,0),7)</f>
        <v>0</v>
      </c>
      <c r="Q13" s="280">
        <f t="shared" si="1"/>
        <v>0.96716323288062622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si="2"/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OELSNITZ</v>
      </c>
      <c r="D14" s="62" t="s">
        <v>248</v>
      </c>
      <c r="E14" s="165" t="s">
        <v>49</v>
      </c>
      <c r="F14" s="307" t="str">
        <f>VLOOKUP($E14,'BDEW-Standard'!$B$3:$M$158,F$9,0)</f>
        <v>S24</v>
      </c>
      <c r="H14" s="278">
        <f>ROUND(VLOOKUP($E14,'BDEW-Standard'!$B$3:$M$158,H$9,0),7)</f>
        <v>2.5078170000000002</v>
      </c>
      <c r="I14" s="278">
        <f>ROUND(VLOOKUP($E14,'BDEW-Standard'!$B$3:$M$158,I$9,0),7)</f>
        <v>-35.036736300000001</v>
      </c>
      <c r="J14" s="278">
        <f>ROUND(VLOOKUP($E14,'BDEW-Standard'!$B$3:$M$158,J$9,0),7)</f>
        <v>6.2430158999999996</v>
      </c>
      <c r="K14" s="278">
        <f>ROUND(VLOOKUP($E14,'BDEW-Standard'!$B$3:$M$158,K$9,0),7)</f>
        <v>0.120641</v>
      </c>
      <c r="L14" s="279">
        <f>ROUND(VLOOKUP($E14,'BDEW-Standard'!$B$3:$M$158,L$9,0),1)</f>
        <v>40</v>
      </c>
      <c r="M14" s="278">
        <f>ROUND(VLOOKUP($E14,'BDEW-Standard'!$B$3:$M$158,M$9,0),7)</f>
        <v>0</v>
      </c>
      <c r="N14" s="278">
        <f>ROUND(VLOOKUP($E14,'BDEW-Standard'!$B$3:$M$158,N$9,0),7)</f>
        <v>0</v>
      </c>
      <c r="O14" s="278">
        <f>ROUND(VLOOKUP($E14,'BDEW-Standard'!$B$3:$M$158,O$9,0),7)</f>
        <v>0</v>
      </c>
      <c r="P14" s="278">
        <f>ROUND(VLOOKUP($E14,'BDEW-Standard'!$B$3:$M$158,P$9,0),7)</f>
        <v>0</v>
      </c>
      <c r="Q14" s="280">
        <f t="shared" si="1"/>
        <v>1.0288731326442526</v>
      </c>
      <c r="R14" s="281">
        <f>ROUND(VLOOKUP(MID($E14,4,3),'Wochentag F(WT)'!$B$7:$J$22,R$9,0),4)</f>
        <v>1</v>
      </c>
      <c r="S14" s="281">
        <f>ROUND(VLOOKUP(MID($E14,4,3),'Wochentag F(WT)'!$B$7:$J$22,S$9,0),4)</f>
        <v>1</v>
      </c>
      <c r="T14" s="281">
        <f>ROUND(VLOOKUP(MID($E14,4,3),'Wochentag F(WT)'!$B$7:$J$22,T$9,0),4)</f>
        <v>1</v>
      </c>
      <c r="U14" s="281">
        <f>ROUND(VLOOKUP(MID($E14,4,3),'Wochentag F(WT)'!$B$7:$J$22,U$9,0),4)</f>
        <v>1</v>
      </c>
      <c r="V14" s="281">
        <f>ROUND(VLOOKUP(MID($E14,4,3),'Wochentag F(WT)'!$B$7:$J$22,V$9,0),4)</f>
        <v>1</v>
      </c>
      <c r="W14" s="281">
        <f>ROUND(VLOOKUP(MID($E14,4,3),'Wochentag F(WT)'!$B$7:$J$22,W$9,0),4)</f>
        <v>1</v>
      </c>
      <c r="X14" s="282">
        <f t="shared" si="2"/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OELSNITZ</v>
      </c>
      <c r="D15" s="62" t="s">
        <v>248</v>
      </c>
      <c r="E15" s="165" t="s">
        <v>659</v>
      </c>
      <c r="F15" s="307" t="str">
        <f>VLOOKUP($E15,'BDEW-Standard'!$B$3:$M$158,F$9,0)</f>
        <v>MK4</v>
      </c>
      <c r="H15" s="278">
        <f>ROUND(VLOOKUP($E15,'BDEW-Standard'!$B$3:$M$158,H$9,0),7)</f>
        <v>3.1177248</v>
      </c>
      <c r="I15" s="278">
        <f>ROUND(VLOOKUP($E15,'BDEW-Standard'!$B$3:$M$158,I$9,0),7)</f>
        <v>-35.871506199999999</v>
      </c>
      <c r="J15" s="278">
        <f>ROUND(VLOOKUP($E15,'BDEW-Standard'!$B$3:$M$158,J$9,0),7)</f>
        <v>7.5186828999999999</v>
      </c>
      <c r="K15" s="278">
        <f>ROUND(VLOOKUP($E15,'BDEW-Standard'!$B$3:$M$158,K$9,0),7)</f>
        <v>3.4330100000000002E-2</v>
      </c>
      <c r="L15" s="279">
        <f>ROUND(VLOOKUP($E15,'BDEW-Standard'!$B$3:$M$158,L$9,0),1)</f>
        <v>40</v>
      </c>
      <c r="M15" s="278">
        <f>ROUND(VLOOKUP($E15,'BDEW-Standard'!$B$3:$M$158,M$9,0),7)</f>
        <v>0</v>
      </c>
      <c r="N15" s="278">
        <f>ROUND(VLOOKUP($E15,'BDEW-Standard'!$B$3:$M$158,N$9,0),7)</f>
        <v>0</v>
      </c>
      <c r="O15" s="278">
        <f>ROUND(VLOOKUP($E15,'BDEW-Standard'!$B$3:$M$158,O$9,0),7)</f>
        <v>0</v>
      </c>
      <c r="P15" s="278">
        <f>ROUND(VLOOKUP($E15,'BDEW-Standard'!$B$3:$M$158,P$9,0),7)</f>
        <v>0</v>
      </c>
      <c r="Q15" s="280">
        <f t="shared" si="1"/>
        <v>0.9622064996731321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OELSNITZ</v>
      </c>
      <c r="D16" s="62" t="s">
        <v>248</v>
      </c>
      <c r="E16" s="165" t="s">
        <v>658</v>
      </c>
      <c r="F16" s="307" t="str">
        <f>VLOOKUP($E16,'BDEW-Standard'!$B$3:$M$158,F$9,0)</f>
        <v>HA4</v>
      </c>
      <c r="H16" s="278">
        <f>ROUND(VLOOKUP($E16,'BDEW-Standard'!$B$3:$M$158,H$9,0),7)</f>
        <v>4.0196902000000003</v>
      </c>
      <c r="I16" s="278">
        <f>ROUND(VLOOKUP($E16,'BDEW-Standard'!$B$3:$M$158,I$9,0),7)</f>
        <v>-37.828203700000003</v>
      </c>
      <c r="J16" s="278">
        <f>ROUND(VLOOKUP($E16,'BDEW-Standard'!$B$3:$M$158,J$9,0),7)</f>
        <v>8.1593368999999996</v>
      </c>
      <c r="K16" s="278">
        <f>ROUND(VLOOKUP($E16,'BDEW-Standard'!$B$3:$M$158,K$9,0),7)</f>
        <v>4.72845E-2</v>
      </c>
      <c r="L16" s="279">
        <f>ROUND(VLOOKUP($E16,'BDEW-Standard'!$B$3:$M$158,L$9,0),1)</f>
        <v>40</v>
      </c>
      <c r="M16" s="278">
        <f>ROUND(VLOOKUP($E16,'BDEW-Standard'!$B$3:$M$158,M$9,0),7)</f>
        <v>0</v>
      </c>
      <c r="N16" s="278">
        <f>ROUND(VLOOKUP($E16,'BDEW-Standard'!$B$3:$M$158,N$9,0),7)</f>
        <v>0</v>
      </c>
      <c r="O16" s="278">
        <f>ROUND(VLOOKUP($E16,'BDEW-Standard'!$B$3:$M$158,O$9,0),7)</f>
        <v>0</v>
      </c>
      <c r="P16" s="278">
        <f>ROUND(VLOOKUP($E16,'BDEW-Standard'!$B$3:$M$158,P$9,0),7)</f>
        <v>0</v>
      </c>
      <c r="Q16" s="280">
        <f t="shared" si="1"/>
        <v>0.86486713303260787</v>
      </c>
      <c r="R16" s="281">
        <f>ROUND(VLOOKUP(MID($E16,4,3),'Wochentag F(WT)'!$B$7:$J$22,R$9,0),4)</f>
        <v>1.0358000000000001</v>
      </c>
      <c r="S16" s="281">
        <f>ROUND(VLOOKUP(MID($E16,4,3),'Wochentag F(WT)'!$B$7:$J$22,S$9,0),4)</f>
        <v>1.0232000000000001</v>
      </c>
      <c r="T16" s="281">
        <f>ROUND(VLOOKUP(MID($E16,4,3),'Wochentag F(WT)'!$B$7:$J$22,T$9,0),4)</f>
        <v>1.0251999999999999</v>
      </c>
      <c r="U16" s="281">
        <f>ROUND(VLOOKUP(MID($E16,4,3),'Wochentag F(WT)'!$B$7:$J$22,U$9,0),4)</f>
        <v>1.0295000000000001</v>
      </c>
      <c r="V16" s="281">
        <f>ROUND(VLOOKUP(MID($E16,4,3),'Wochentag F(WT)'!$B$7:$J$22,V$9,0),4)</f>
        <v>1.0253000000000001</v>
      </c>
      <c r="W16" s="281">
        <f>ROUND(VLOOKUP(MID($E16,4,3),'Wochentag F(WT)'!$B$7:$J$22,W$9,0),4)</f>
        <v>0.96750000000000003</v>
      </c>
      <c r="X16" s="282">
        <f t="shared" si="2"/>
        <v>0.89350000000000041</v>
      </c>
      <c r="Y16" s="303"/>
      <c r="Z16" s="212"/>
    </row>
    <row r="17" spans="2:26" s="143" customFormat="1">
      <c r="B17" s="144">
        <v>6</v>
      </c>
      <c r="C17" s="145" t="str">
        <f t="shared" si="0"/>
        <v>OELSNITZ</v>
      </c>
      <c r="D17" s="62" t="s">
        <v>248</v>
      </c>
      <c r="E17" s="165" t="s">
        <v>660</v>
      </c>
      <c r="F17" s="307" t="str">
        <f>VLOOKUP($E17,'BDEW-Standard'!$B$3:$M$158,F$9,0)</f>
        <v>KO4</v>
      </c>
      <c r="H17" s="278">
        <f>ROUND(VLOOKUP($E17,'BDEW-Standard'!$B$3:$M$158,H$9,0),7)</f>
        <v>3.4428942999999999</v>
      </c>
      <c r="I17" s="278">
        <f>ROUND(VLOOKUP($E17,'BDEW-Standard'!$B$3:$M$158,I$9,0),7)</f>
        <v>-36.659050399999998</v>
      </c>
      <c r="J17" s="278">
        <f>ROUND(VLOOKUP($E17,'BDEW-Standard'!$B$3:$M$158,J$9,0),7)</f>
        <v>7.6083226000000002</v>
      </c>
      <c r="K17" s="278">
        <f>ROUND(VLOOKUP($E17,'BDEW-Standard'!$B$3:$M$158,K$9,0),7)</f>
        <v>7.4685000000000001E-2</v>
      </c>
      <c r="L17" s="279">
        <f>ROUND(VLOOKUP($E17,'BDEW-Standard'!$B$3:$M$158,L$9,0),1)</f>
        <v>40</v>
      </c>
      <c r="M17" s="278">
        <f>ROUND(VLOOKUP($E17,'BDEW-Standard'!$B$3:$M$158,M$9,0),7)</f>
        <v>0</v>
      </c>
      <c r="N17" s="278">
        <f>ROUND(VLOOKUP($E17,'BDEW-Standard'!$B$3:$M$158,N$9,0),7)</f>
        <v>0</v>
      </c>
      <c r="O17" s="278">
        <f>ROUND(VLOOKUP($E17,'BDEW-Standard'!$B$3:$M$158,O$9,0),7)</f>
        <v>0</v>
      </c>
      <c r="P17" s="278">
        <f>ROUND(VLOOKUP($E17,'BDEW-Standard'!$B$3:$M$158,P$9,0),7)</f>
        <v>0</v>
      </c>
      <c r="Q17" s="280">
        <f t="shared" si="1"/>
        <v>0.97768382110526542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OELSNITZ</v>
      </c>
      <c r="D18" s="62" t="s">
        <v>248</v>
      </c>
      <c r="E18" s="165" t="s">
        <v>670</v>
      </c>
      <c r="F18" s="307" t="str">
        <f>VLOOKUP($E18,'BDEW-Standard'!$B$3:$M$158,F$9,0)</f>
        <v>HD4</v>
      </c>
      <c r="H18" s="278">
        <f>ROUND(VLOOKUP($E18,'BDEW-Standard'!$B$3:$M$158,H$9,0),7)</f>
        <v>3.0084346000000002</v>
      </c>
      <c r="I18" s="278">
        <f>ROUND(VLOOKUP($E18,'BDEW-Standard'!$B$3:$M$158,I$9,0),7)</f>
        <v>-36.607845300000001</v>
      </c>
      <c r="J18" s="278">
        <f>ROUND(VLOOKUP($E18,'BDEW-Standard'!$B$3:$M$158,J$9,0),7)</f>
        <v>7.3211870000000001</v>
      </c>
      <c r="K18" s="278">
        <f>ROUND(VLOOKUP($E18,'BDEW-Standard'!$B$3:$M$158,K$9,0),7)</f>
        <v>0.15496599999999999</v>
      </c>
      <c r="L18" s="279">
        <f>ROUND(VLOOKUP($E18,'BDEW-Standard'!$B$3:$M$158,L$9,0),1)</f>
        <v>40</v>
      </c>
      <c r="M18" s="278">
        <f>ROUND(VLOOKUP($E18,'BDEW-Standard'!$B$3:$M$158,M$9,0),7)</f>
        <v>0</v>
      </c>
      <c r="N18" s="278">
        <f>ROUND(VLOOKUP($E18,'BDEW-Standard'!$B$3:$M$158,N$9,0),7)</f>
        <v>0</v>
      </c>
      <c r="O18" s="278">
        <f>ROUND(VLOOKUP($E18,'BDEW-Standard'!$B$3:$M$158,O$9,0),7)</f>
        <v>0</v>
      </c>
      <c r="P18" s="278">
        <f>ROUND(VLOOKUP($E18,'BDEW-Standard'!$B$3:$M$158,P$9,0),7)</f>
        <v>0</v>
      </c>
      <c r="Q18" s="280">
        <f t="shared" si="1"/>
        <v>0.97302438504000599</v>
      </c>
      <c r="R18" s="281">
        <f>ROUND(VLOOKUP(MID($E18,4,3),'Wochentag F(WT)'!$B$7:$J$22,R$9,0),4)</f>
        <v>1.03</v>
      </c>
      <c r="S18" s="281">
        <f>ROUND(VLOOKUP(MID($E18,4,3),'Wochentag F(WT)'!$B$7:$J$22,S$9,0),4)</f>
        <v>1.03</v>
      </c>
      <c r="T18" s="281">
        <f>ROUND(VLOOKUP(MID($E18,4,3),'Wochentag F(WT)'!$B$7:$J$22,T$9,0),4)</f>
        <v>1.02</v>
      </c>
      <c r="U18" s="281">
        <f>ROUND(VLOOKUP(MID($E18,4,3),'Wochentag F(WT)'!$B$7:$J$22,U$9,0),4)</f>
        <v>1.03</v>
      </c>
      <c r="V18" s="281">
        <f>ROUND(VLOOKUP(MID($E18,4,3),'Wochentag F(WT)'!$B$7:$J$22,V$9,0),4)</f>
        <v>1.01</v>
      </c>
      <c r="W18" s="281">
        <f>ROUND(VLOOKUP(MID($E18,4,3),'Wochentag F(WT)'!$B$7:$J$22,W$9,0),4)</f>
        <v>0.93</v>
      </c>
      <c r="X18" s="282">
        <f t="shared" si="2"/>
        <v>0.95000000000000018</v>
      </c>
      <c r="Y18" s="303"/>
      <c r="Z18" s="212"/>
    </row>
    <row r="19" spans="2:26" s="143" customFormat="1">
      <c r="B19" s="144">
        <v>8</v>
      </c>
      <c r="C19" s="145"/>
      <c r="D19" s="62"/>
      <c r="E19" s="165"/>
      <c r="F19" s="307"/>
      <c r="H19" s="278"/>
      <c r="I19" s="278"/>
      <c r="J19" s="278"/>
      <c r="K19" s="278"/>
      <c r="L19" s="279"/>
      <c r="M19" s="278"/>
      <c r="N19" s="278"/>
      <c r="O19" s="278"/>
      <c r="P19" s="278"/>
      <c r="Q19" s="280"/>
      <c r="R19" s="281"/>
      <c r="S19" s="281"/>
      <c r="T19" s="281"/>
      <c r="U19" s="281"/>
      <c r="V19" s="281"/>
      <c r="W19" s="281"/>
      <c r="X19" s="282"/>
      <c r="Y19" s="303"/>
      <c r="Z19" s="212"/>
    </row>
    <row r="20" spans="2:26" s="143" customFormat="1">
      <c r="B20" s="144">
        <v>9</v>
      </c>
      <c r="C20" s="145"/>
      <c r="D20" s="62"/>
      <c r="E20" s="165"/>
      <c r="F20" s="307"/>
      <c r="H20" s="278"/>
      <c r="I20" s="278"/>
      <c r="J20" s="278"/>
      <c r="K20" s="278"/>
      <c r="L20" s="279"/>
      <c r="M20" s="278"/>
      <c r="N20" s="278"/>
      <c r="O20" s="278"/>
      <c r="P20" s="278"/>
      <c r="Q20" s="280"/>
      <c r="R20" s="281"/>
      <c r="S20" s="281"/>
      <c r="T20" s="281"/>
      <c r="U20" s="281"/>
      <c r="V20" s="281"/>
      <c r="W20" s="281"/>
      <c r="X20" s="282"/>
      <c r="Y20" s="303"/>
      <c r="Z20" s="212"/>
    </row>
    <row r="21" spans="2:26" s="143" customFormat="1">
      <c r="B21" s="144">
        <v>10</v>
      </c>
      <c r="C21" s="145"/>
      <c r="D21" s="62"/>
      <c r="E21" s="165"/>
      <c r="F21" s="307"/>
      <c r="H21" s="278"/>
      <c r="I21" s="278"/>
      <c r="J21" s="278"/>
      <c r="K21" s="278"/>
      <c r="L21" s="279"/>
      <c r="M21" s="278"/>
      <c r="N21" s="278"/>
      <c r="O21" s="278"/>
      <c r="P21" s="278"/>
      <c r="Q21" s="280"/>
      <c r="R21" s="281"/>
      <c r="S21" s="281"/>
      <c r="T21" s="281"/>
      <c r="U21" s="281"/>
      <c r="V21" s="281"/>
      <c r="W21" s="281"/>
      <c r="X21" s="282"/>
      <c r="Y21" s="303"/>
      <c r="Z21" s="212"/>
    </row>
    <row r="22" spans="2:26" s="143" customFormat="1">
      <c r="B22" s="144">
        <v>11</v>
      </c>
      <c r="C22" s="145"/>
      <c r="D22" s="62"/>
      <c r="E22" s="165"/>
      <c r="F22" s="307"/>
      <c r="H22" s="278"/>
      <c r="I22" s="278"/>
      <c r="J22" s="278"/>
      <c r="K22" s="278"/>
      <c r="L22" s="279"/>
      <c r="M22" s="278"/>
      <c r="N22" s="278"/>
      <c r="O22" s="278"/>
      <c r="P22" s="278"/>
      <c r="Q22" s="280"/>
      <c r="R22" s="281"/>
      <c r="S22" s="281"/>
      <c r="T22" s="281"/>
      <c r="U22" s="281"/>
      <c r="V22" s="281"/>
      <c r="W22" s="281"/>
      <c r="X22" s="282"/>
      <c r="Y22" s="303"/>
      <c r="Z22" s="212"/>
    </row>
    <row r="23" spans="2:26" s="143" customFormat="1">
      <c r="B23" s="144">
        <v>12</v>
      </c>
      <c r="C23" s="145"/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/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/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/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/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/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/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/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/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/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/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/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/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/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/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/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/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/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/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5" priority="14">
      <formula>ISERROR(F11)</formula>
    </cfRule>
  </conditionalFormatting>
  <conditionalFormatting sqref="E23:F41 Y12:Y41 F12:F22">
    <cfRule type="duplicateValues" dxfId="14" priority="36"/>
  </conditionalFormatting>
  <conditionalFormatting sqref="E12:E14 E19:E22">
    <cfRule type="duplicateValues" dxfId="13" priority="5"/>
  </conditionalFormatting>
  <conditionalFormatting sqref="E15">
    <cfRule type="duplicateValues" dxfId="12" priority="4"/>
  </conditionalFormatting>
  <conditionalFormatting sqref="E16">
    <cfRule type="duplicateValues" dxfId="11" priority="3"/>
  </conditionalFormatting>
  <conditionalFormatting sqref="E17">
    <cfRule type="duplicateValues" dxfId="10" priority="2"/>
  </conditionalFormatting>
  <conditionalFormatting sqref="E18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7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6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'BDEW-Standard'!$B$3:$B$158</xm:f>
          </x14:formula1>
          <xm:sqref>E12:E14 E19:E22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E12:E14 E19:E41</xm:sqref>
        </x14:dataValidation>
        <x14:dataValidation type="list" allowBlank="1" showInputMessage="1" showErrorMessage="1">
          <x14:formula1>
            <xm:f>'BDEW-Standard'!$B$3:$B$94</xm:f>
          </x14:formula1>
          <xm:sqref>E23:E26</xm:sqref>
        </x14:dataValidation>
        <x14:dataValidation type="list" errorStyle="information" allowBlank="1" showInputMessage="1" showErrorMessage="1" errorTitle="Achtung!" error="keine BDEW Nomenklatur">
          <x14:formula1>
            <xm:f>'N:\kes_zi\EDM\Gas\Verfahrensspezifische-Parameter-Netzbetreiber\Verfahrensspezifische_Parameter\[Vorlage Stand 28.11.2022_Verfahrensspezifische-Parameter-Netzbetreiber - Kopie.xlsx]BDEW-Standard'!#REF!</xm:f>
          </x14:formula1>
          <xm:sqref>E11</xm:sqref>
        </x14:dataValidation>
        <x14:dataValidation type="list" allowBlank="1" showInputMessage="1" showErrorMessage="1">
          <x14:formula1>
            <xm:f>'N:\kes_zi\EDM\Gas\Verfahrensspezifische-Parameter-Netzbetreiber\Verfahrensspezifische_Parameter\[Vorlage Stand 28.11.2022_Verfahrensspezifische-Parameter-Netzbetreiber - Kopie.xlsx]BDEW-Standard'!#REF!</xm:f>
          </x14:formula1>
          <xm:sqref>E11</xm:sqref>
        </x14:dataValidation>
        <x14:dataValidation type="list" allowBlank="1" showInputMessage="1" showErrorMessage="1">
          <x14:formula1>
            <xm:f>'S:\_Netz\_Vertragsmanagment-Händler\KoV\Verfahrensspezifische Parameter Gas\01.10.2021\[Kopie von Kopie von swoe_kov_viii_slp_gas_verfahrensspezifische_parameter_netzbetreiber_oel - Kopie.xlsx]BDEW-Standard'!#REF!</xm:f>
          </x14:formula1>
          <xm:sqref>E15:E18</xm:sqref>
        </x14:dataValidation>
        <x14:dataValidation type="list" errorStyle="information" allowBlank="1" showInputMessage="1" showErrorMessage="1" errorTitle="Achtung!" error="keine BDEW Nomenklatur">
          <x14:formula1>
            <xm:f>'S:\_Netz\_Vertragsmanagment-Händler\KoV\Verfahrensspezifische Parameter Gas\01.10.2021\[Kopie von Kopie von swoe_kov_viii_slp_gas_verfahrensspezifische_parameter_netzbetreiber_oel - Kopie.xlsx]BDEW-Standard'!#REF!</xm:f>
          </x14:formula1>
          <xm:sqref>E15:E18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34" zoomScale="80" zoomScaleNormal="80" workbookViewId="0">
      <selection activeCell="B80" sqref="B80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545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7" zoomScale="80" zoomScaleNormal="80" workbookViewId="0">
      <selection activeCell="X11" sqref="X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Oelsnitz/V.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OELSNITZ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 t="str">
        <f>Netzbetreiber!$D$11</f>
        <v>9870101700002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7" t="s">
        <v>455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2" t="s">
        <v>583</v>
      </c>
      <c r="C10" s="363"/>
      <c r="D10" s="94">
        <v>2</v>
      </c>
      <c r="E10" s="95" t="str">
        <f>IF(ISERROR(HLOOKUP(E$11,$M$9:$AD$35,$D10,0)),"",HLOOKUP(E$11,$M$9:$AD$35,$D10,0))</f>
        <v/>
      </c>
      <c r="F10" s="360" t="s">
        <v>395</v>
      </c>
      <c r="G10" s="360"/>
      <c r="H10" s="360"/>
      <c r="I10" s="360"/>
      <c r="J10" s="360"/>
      <c r="K10" s="360"/>
      <c r="L10" s="361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1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545</v>
      </c>
    </row>
    <row r="2" spans="1:16">
      <c r="A2" s="237"/>
      <c r="B2" s="236" t="s">
        <v>453</v>
      </c>
    </row>
    <row r="3" spans="1:16" ht="20.100000000000001" customHeight="1">
      <c r="A3" s="364" t="s">
        <v>249</v>
      </c>
      <c r="B3" s="238" t="s">
        <v>86</v>
      </c>
      <c r="C3" s="239"/>
      <c r="D3" s="366" t="s">
        <v>454</v>
      </c>
      <c r="E3" s="367"/>
      <c r="F3" s="367"/>
      <c r="G3" s="367"/>
      <c r="H3" s="367"/>
      <c r="I3" s="367"/>
      <c r="J3" s="368"/>
      <c r="K3" s="240"/>
      <c r="L3" s="240"/>
      <c r="M3" s="240"/>
      <c r="N3" s="240"/>
      <c r="O3" s="241"/>
      <c r="P3" s="240"/>
    </row>
    <row r="4" spans="1:16" ht="20.100000000000001" customHeight="1">
      <c r="A4" s="365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18b9f00-f4e5-4488-840e-6084e0f1107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Wagner, Julienne (Stadtwerke Oelsnitz)</cp:lastModifiedBy>
  <cp:lastPrinted>2015-03-20T22:59:10Z</cp:lastPrinted>
  <dcterms:created xsi:type="dcterms:W3CDTF">2015-01-15T05:25:41Z</dcterms:created>
  <dcterms:modified xsi:type="dcterms:W3CDTF">2025-05-14T07:43:05Z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