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correa\Desktop\"/>
    </mc:Choice>
  </mc:AlternateContent>
  <xr:revisionPtr revIDLastSave="0" documentId="13_ncr:8001_{0421699F-58D7-457E-A2A9-CEA9246B6C1A}" xr6:coauthVersionLast="45" xr6:coauthVersionMax="45" xr10:uidLastSave="{00000000-0000-0000-0000-000000000000}"/>
  <workbookProtection workbookAlgorithmName="SHA-512" workbookHashValue="HccCvvqdm6kavSzNolYCw42a25O29Lw9UMSytSYWmryulEMktx8TY+jr/BJNtcxP0nlWAGMvH0G52dq6FFru2g==" workbookSaltValue="uHp3SFIaUUXRyg8XQqHojQ==" workbookSpinCount="100000" lockStructure="1"/>
  <bookViews>
    <workbookView xWindow="-120" yWindow="-120" windowWidth="19440" windowHeight="15000" xr2:uid="{00000000-000D-0000-FFFF-FFFF00000000}"/>
  </bookViews>
  <sheets>
    <sheet name="Calculator" sheetId="9" r:id="rId1"/>
  </sheets>
  <definedNames>
    <definedName name="DEVIC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9" l="1"/>
  <c r="AE35" i="9"/>
  <c r="AD35" i="9" s="1"/>
  <c r="E2" i="9"/>
  <c r="AA11" i="9"/>
  <c r="AB11" i="9"/>
  <c r="AE11" i="9"/>
  <c r="B12" i="9"/>
  <c r="AA12" i="9" s="1"/>
  <c r="AB12" i="9"/>
  <c r="AE12" i="9"/>
  <c r="AI12" i="9" s="1"/>
  <c r="AB13" i="9"/>
  <c r="AE13" i="9"/>
  <c r="AI13" i="9" s="1"/>
  <c r="AB14" i="9"/>
  <c r="AE14" i="9"/>
  <c r="AI14" i="9" s="1"/>
  <c r="AB15" i="9"/>
  <c r="AE15" i="9"/>
  <c r="AI15" i="9" s="1"/>
  <c r="AB16" i="9"/>
  <c r="AE16" i="9"/>
  <c r="AI16" i="9" s="1"/>
  <c r="AB17" i="9"/>
  <c r="AE17" i="9"/>
  <c r="AI17" i="9" s="1"/>
  <c r="AB18" i="9"/>
  <c r="AE18" i="9"/>
  <c r="AI18" i="9" s="1"/>
  <c r="AB19" i="9"/>
  <c r="AE19" i="9"/>
  <c r="AI19" i="9" s="1"/>
  <c r="AB20" i="9"/>
  <c r="AE20" i="9"/>
  <c r="AI20" i="9" s="1"/>
  <c r="AB21" i="9"/>
  <c r="AE21" i="9"/>
  <c r="AI21" i="9" s="1"/>
  <c r="AB22" i="9"/>
  <c r="AE22" i="9"/>
  <c r="AI22" i="9" s="1"/>
  <c r="AB23" i="9"/>
  <c r="AE23" i="9"/>
  <c r="AI23" i="9" s="1"/>
  <c r="AB24" i="9"/>
  <c r="AE24" i="9"/>
  <c r="AI24" i="9" s="1"/>
  <c r="AB25" i="9"/>
  <c r="AE25" i="9"/>
  <c r="AB26" i="9"/>
  <c r="AE26" i="9"/>
  <c r="AI26" i="9" s="1"/>
  <c r="AB27" i="9"/>
  <c r="AE27" i="9"/>
  <c r="AI27" i="9" s="1"/>
  <c r="AB28" i="9"/>
  <c r="AE28" i="9"/>
  <c r="AI28" i="9" s="1"/>
  <c r="AB29" i="9"/>
  <c r="AE29" i="9"/>
  <c r="AI29" i="9" s="1"/>
  <c r="AB30" i="9"/>
  <c r="AE30" i="9"/>
  <c r="AI30" i="9" s="1"/>
  <c r="AF40" i="9"/>
  <c r="AG40" i="9"/>
  <c r="AI11" i="9" l="1"/>
  <c r="AI25" i="9"/>
  <c r="AC19" i="9"/>
  <c r="AN19" i="9" s="1"/>
  <c r="AG35" i="9"/>
  <c r="AH35" i="9"/>
  <c r="AF35" i="9"/>
  <c r="AE56" i="9"/>
  <c r="AE60" i="9"/>
  <c r="AE57" i="9"/>
  <c r="AE58" i="9"/>
  <c r="AE59" i="9"/>
  <c r="AE61" i="9"/>
  <c r="AE55" i="9"/>
  <c r="AC17" i="9"/>
  <c r="AN17" i="9" s="1"/>
  <c r="AC18" i="9"/>
  <c r="AM18" i="9" s="1"/>
  <c r="AC25" i="9"/>
  <c r="AM25" i="9" s="1"/>
  <c r="AC21" i="9"/>
  <c r="AN21" i="9" s="1"/>
  <c r="AC27" i="9"/>
  <c r="AN27" i="9" s="1"/>
  <c r="AC26" i="9"/>
  <c r="AN26" i="9" s="1"/>
  <c r="AC22" i="9"/>
  <c r="AM22" i="9" s="1"/>
  <c r="AZ24" i="9"/>
  <c r="AC28" i="9"/>
  <c r="AN28" i="9" s="1"/>
  <c r="AC24" i="9"/>
  <c r="AN24" i="9" s="1"/>
  <c r="AZ27" i="9"/>
  <c r="AC30" i="9"/>
  <c r="AM30" i="9" s="1"/>
  <c r="AC23" i="9"/>
  <c r="AM23" i="9" s="1"/>
  <c r="AC20" i="9"/>
  <c r="AN20" i="9" s="1"/>
  <c r="AZ28" i="9"/>
  <c r="AC11" i="9"/>
  <c r="AN11" i="9" s="1"/>
  <c r="AZ19" i="9"/>
  <c r="AC16" i="9"/>
  <c r="AC15" i="9"/>
  <c r="AM15" i="9" s="1"/>
  <c r="AC29" i="9"/>
  <c r="AN29" i="9" s="1"/>
  <c r="AZ18" i="9"/>
  <c r="AZ11" i="9"/>
  <c r="AD11" i="9"/>
  <c r="AF11" i="9" s="1"/>
  <c r="AD22" i="9"/>
  <c r="AD13" i="9"/>
  <c r="AD19" i="9"/>
  <c r="AD15" i="9"/>
  <c r="D7" i="9"/>
  <c r="AD17" i="9"/>
  <c r="AD12" i="9"/>
  <c r="AD23" i="9"/>
  <c r="AD14" i="9"/>
  <c r="AD26" i="9"/>
  <c r="AD16" i="9"/>
  <c r="AD27" i="9"/>
  <c r="AD18" i="9"/>
  <c r="AD29" i="9"/>
  <c r="AD20" i="9"/>
  <c r="AD21" i="9"/>
  <c r="AD24" i="9"/>
  <c r="AD25" i="9"/>
  <c r="AD28" i="9"/>
  <c r="AD30" i="9"/>
  <c r="AN30" i="9"/>
  <c r="AZ30" i="9"/>
  <c r="AZ26" i="9"/>
  <c r="AZ25" i="9"/>
  <c r="AZ21" i="9"/>
  <c r="AZ15" i="9"/>
  <c r="AC14" i="9"/>
  <c r="B13" i="9"/>
  <c r="AZ20" i="9"/>
  <c r="AZ12" i="9"/>
  <c r="AC13" i="9"/>
  <c r="AC12" i="9"/>
  <c r="AZ17" i="9"/>
  <c r="AZ14" i="9"/>
  <c r="AZ22" i="9"/>
  <c r="AZ16" i="9"/>
  <c r="AZ23" i="9"/>
  <c r="AZ13" i="9"/>
  <c r="AZ29" i="9"/>
  <c r="AM21" i="9" l="1"/>
  <c r="AG28" i="9"/>
  <c r="AO28" i="9" s="1"/>
  <c r="AF28" i="9"/>
  <c r="AH28" i="9"/>
  <c r="AG16" i="9"/>
  <c r="AH16" i="9"/>
  <c r="AF16" i="9"/>
  <c r="AH19" i="9"/>
  <c r="AF19" i="9"/>
  <c r="AG19" i="9"/>
  <c r="AG11" i="9"/>
  <c r="AH11" i="9"/>
  <c r="AF21" i="9"/>
  <c r="AG21" i="9"/>
  <c r="AH21" i="9"/>
  <c r="AH23" i="9"/>
  <c r="AG23" i="9"/>
  <c r="AF23" i="9"/>
  <c r="AH25" i="9"/>
  <c r="AF25" i="9"/>
  <c r="AG25" i="9"/>
  <c r="AH26" i="9"/>
  <c r="AF26" i="9"/>
  <c r="AG26" i="9"/>
  <c r="AF13" i="9"/>
  <c r="AG13" i="9"/>
  <c r="AH13" i="9"/>
  <c r="AG30" i="9"/>
  <c r="AH30" i="9"/>
  <c r="AF30" i="9"/>
  <c r="AH27" i="9"/>
  <c r="AF27" i="9"/>
  <c r="AG27" i="9"/>
  <c r="AG15" i="9"/>
  <c r="AH15" i="9"/>
  <c r="AF15" i="9"/>
  <c r="AH18" i="9"/>
  <c r="AF18" i="9"/>
  <c r="AG18" i="9"/>
  <c r="AG24" i="9"/>
  <c r="AH24" i="9"/>
  <c r="AF24" i="9"/>
  <c r="AG14" i="9"/>
  <c r="AO14" i="9" s="1"/>
  <c r="AF14" i="9"/>
  <c r="AH14" i="9"/>
  <c r="AG22" i="9"/>
  <c r="AF22" i="9"/>
  <c r="AH22" i="9"/>
  <c r="AF29" i="9"/>
  <c r="AG29" i="9"/>
  <c r="AH29" i="9"/>
  <c r="AH17" i="9"/>
  <c r="AF17" i="9"/>
  <c r="AG17" i="9"/>
  <c r="AG20" i="9"/>
  <c r="AH20" i="9"/>
  <c r="AF20" i="9"/>
  <c r="AF12" i="9"/>
  <c r="AG12" i="9"/>
  <c r="AH12" i="9"/>
  <c r="AK11" i="9"/>
  <c r="AJ11" i="9"/>
  <c r="AL11" i="9"/>
  <c r="AJ13" i="9"/>
  <c r="AK17" i="9"/>
  <c r="AK19" i="9"/>
  <c r="AK21" i="9"/>
  <c r="AK28" i="9"/>
  <c r="AJ21" i="9"/>
  <c r="AJ22" i="9"/>
  <c r="AL15" i="9"/>
  <c r="AJ18" i="9"/>
  <c r="AL19" i="9"/>
  <c r="AL12" i="9"/>
  <c r="AL14" i="9"/>
  <c r="AL23" i="9"/>
  <c r="AJ16" i="9"/>
  <c r="AK14" i="9"/>
  <c r="AL20" i="9"/>
  <c r="AJ14" i="9"/>
  <c r="AK18" i="9"/>
  <c r="AL17" i="9"/>
  <c r="AK22" i="9"/>
  <c r="AK15" i="9"/>
  <c r="AL13" i="9"/>
  <c r="AJ15" i="9"/>
  <c r="AK12" i="9"/>
  <c r="AJ19" i="9"/>
  <c r="AK23" i="9"/>
  <c r="AL21" i="9"/>
  <c r="AJ23" i="9"/>
  <c r="AK20" i="9"/>
  <c r="AL24" i="9"/>
  <c r="AJ20" i="9"/>
  <c r="AK16" i="9"/>
  <c r="AJ12" i="9"/>
  <c r="AJ17" i="9"/>
  <c r="AL18" i="9"/>
  <c r="AJ24" i="9"/>
  <c r="AK24" i="9"/>
  <c r="AL22" i="9"/>
  <c r="AL16" i="9"/>
  <c r="AK13" i="9"/>
  <c r="AN18" i="9"/>
  <c r="AM19" i="9"/>
  <c r="BE12" i="9"/>
  <c r="BE11" i="9"/>
  <c r="AJ26" i="9"/>
  <c r="AJ28" i="9"/>
  <c r="AK29" i="9"/>
  <c r="AK27" i="9"/>
  <c r="AJ30" i="9"/>
  <c r="AL27" i="9"/>
  <c r="AL29" i="9"/>
  <c r="AL30" i="9"/>
  <c r="AL25" i="9"/>
  <c r="AJ29" i="9"/>
  <c r="AL26" i="9"/>
  <c r="AJ27" i="9"/>
  <c r="AL28" i="9"/>
  <c r="AK25" i="9"/>
  <c r="AQ25" i="9" s="1"/>
  <c r="AK30" i="9"/>
  <c r="AJ25" i="9"/>
  <c r="AK26" i="9"/>
  <c r="AM11" i="9"/>
  <c r="AO21" i="9"/>
  <c r="BE15" i="9"/>
  <c r="BE13" i="9"/>
  <c r="BE28" i="9"/>
  <c r="AM24" i="9"/>
  <c r="AN15" i="9"/>
  <c r="AM28" i="9"/>
  <c r="AM17" i="9"/>
  <c r="AM27" i="9"/>
  <c r="AM29" i="9"/>
  <c r="AM20" i="9"/>
  <c r="AM26" i="9"/>
  <c r="AN25" i="9"/>
  <c r="AN22" i="9"/>
  <c r="BE30" i="9"/>
  <c r="AN16" i="9"/>
  <c r="AM16" i="9"/>
  <c r="BE27" i="9"/>
  <c r="BE19" i="9"/>
  <c r="BE25" i="9"/>
  <c r="AN23" i="9"/>
  <c r="BE21" i="9"/>
  <c r="BE26" i="9"/>
  <c r="BE20" i="9"/>
  <c r="BE22" i="9"/>
  <c r="BE23" i="9"/>
  <c r="AN14" i="9"/>
  <c r="AM14" i="9"/>
  <c r="AN12" i="9"/>
  <c r="AM12" i="9"/>
  <c r="B14" i="9"/>
  <c r="AA13" i="9"/>
  <c r="BE18" i="9"/>
  <c r="AM13" i="9"/>
  <c r="AN13" i="9"/>
  <c r="BE16" i="9"/>
  <c r="BE24" i="9"/>
  <c r="BE29" i="9"/>
  <c r="BE14" i="9"/>
  <c r="BE17" i="9"/>
  <c r="AQ14" i="9" l="1"/>
  <c r="AQ28" i="9"/>
  <c r="AQ21" i="9"/>
  <c r="AV17" i="9"/>
  <c r="AW17" i="9" s="1"/>
  <c r="AO17" i="9"/>
  <c r="AQ17" i="9" s="1"/>
  <c r="AV21" i="9"/>
  <c r="AW21" i="9" s="1"/>
  <c r="AV11" i="9"/>
  <c r="AW11" i="9" s="1"/>
  <c r="AV23" i="9"/>
  <c r="AW23" i="9" s="1"/>
  <c r="AV14" i="9"/>
  <c r="AW14" i="9" s="1"/>
  <c r="AV28" i="9"/>
  <c r="AW28" i="9" s="1"/>
  <c r="BE31" i="9"/>
  <c r="AO23" i="9"/>
  <c r="AQ23" i="9" s="1"/>
  <c r="AV12" i="9"/>
  <c r="AW12" i="9" s="1"/>
  <c r="AV19" i="9"/>
  <c r="AW19" i="9" s="1"/>
  <c r="AO19" i="9"/>
  <c r="AQ19" i="9" s="1"/>
  <c r="AV26" i="9"/>
  <c r="AW26" i="9" s="1"/>
  <c r="AO26" i="9"/>
  <c r="AV13" i="9"/>
  <c r="AW13" i="9" s="1"/>
  <c r="AO13" i="9"/>
  <c r="AQ13" i="9" s="1"/>
  <c r="E13" i="9" s="1"/>
  <c r="AV25" i="9"/>
  <c r="AW25" i="9" s="1"/>
  <c r="AV18" i="9"/>
  <c r="AW18" i="9" s="1"/>
  <c r="AO18" i="9"/>
  <c r="AQ18" i="9" s="1"/>
  <c r="AV22" i="9"/>
  <c r="AW22" i="9" s="1"/>
  <c r="AO22" i="9"/>
  <c r="AQ22" i="9" s="1"/>
  <c r="AV15" i="9"/>
  <c r="AW15" i="9" s="1"/>
  <c r="AA14" i="9"/>
  <c r="B15" i="9"/>
  <c r="AV24" i="9"/>
  <c r="AW24" i="9" s="1"/>
  <c r="AO24" i="9"/>
  <c r="AQ24" i="9" s="1"/>
  <c r="AV16" i="9"/>
  <c r="AW16" i="9" s="1"/>
  <c r="AO16" i="9"/>
  <c r="AQ16" i="9" s="1"/>
  <c r="AV27" i="9"/>
  <c r="AW27" i="9" s="1"/>
  <c r="AO27" i="9"/>
  <c r="AQ27" i="9" s="1"/>
  <c r="AV20" i="9"/>
  <c r="AW20" i="9" s="1"/>
  <c r="AO20" i="9"/>
  <c r="AQ20" i="9" s="1"/>
  <c r="AV30" i="9"/>
  <c r="AW30" i="9" s="1"/>
  <c r="AO30" i="9"/>
  <c r="AP30" i="9" s="1"/>
  <c r="AV29" i="9"/>
  <c r="AW29" i="9" s="1"/>
  <c r="AO29" i="9"/>
  <c r="AQ29" i="9" s="1"/>
  <c r="AQ30" i="9" l="1"/>
  <c r="AO25" i="9"/>
  <c r="AP16" i="9" s="1"/>
  <c r="AQ26" i="9"/>
  <c r="AP29" i="9"/>
  <c r="AS29" i="9" s="1"/>
  <c r="AP27" i="9"/>
  <c r="AR27" i="9" s="1"/>
  <c r="AA15" i="9"/>
  <c r="B16" i="9"/>
  <c r="AO15" i="9"/>
  <c r="AR30" i="9"/>
  <c r="AS30" i="9"/>
  <c r="AP28" i="9"/>
  <c r="AY30" i="9"/>
  <c r="AP26" i="9"/>
  <c r="AP25" i="9" l="1"/>
  <c r="AY25" i="9" s="1"/>
  <c r="AP23" i="9"/>
  <c r="AS23" i="9" s="1"/>
  <c r="AP22" i="9"/>
  <c r="AY22" i="9" s="1"/>
  <c r="AP21" i="9"/>
  <c r="AR21" i="9" s="1"/>
  <c r="AP18" i="9"/>
  <c r="AY18" i="9" s="1"/>
  <c r="AP19" i="9"/>
  <c r="AY19" i="9" s="1"/>
  <c r="AP24" i="9"/>
  <c r="AY24" i="9" s="1"/>
  <c r="AP17" i="9"/>
  <c r="AR17" i="9" s="1"/>
  <c r="AP20" i="9"/>
  <c r="AY20" i="9" s="1"/>
  <c r="AQ15" i="9"/>
  <c r="AO12" i="9"/>
  <c r="AQ12" i="9" s="1"/>
  <c r="BD13" i="9"/>
  <c r="AS27" i="9"/>
  <c r="AT27" i="9" s="1"/>
  <c r="AY29" i="9"/>
  <c r="AR29" i="9"/>
  <c r="AT29" i="9" s="1"/>
  <c r="AY27" i="9"/>
  <c r="AP15" i="9"/>
  <c r="AP14" i="9"/>
  <c r="AA16" i="9"/>
  <c r="B17" i="9"/>
  <c r="AT30" i="9"/>
  <c r="AX30" i="9" s="1"/>
  <c r="AP13" i="9"/>
  <c r="AR16" i="9"/>
  <c r="AS16" i="9"/>
  <c r="AY16" i="9"/>
  <c r="AS28" i="9"/>
  <c r="AR28" i="9"/>
  <c r="AY28" i="9"/>
  <c r="AS26" i="9"/>
  <c r="AR26" i="9"/>
  <c r="AY26" i="9"/>
  <c r="BD12" i="9" l="1"/>
  <c r="E12" i="9"/>
  <c r="AO11" i="9"/>
  <c r="AQ11" i="9" s="1"/>
  <c r="E11" i="9" s="1"/>
  <c r="AR19" i="9"/>
  <c r="AS19" i="9"/>
  <c r="AR24" i="9"/>
  <c r="AS24" i="9"/>
  <c r="AS17" i="9"/>
  <c r="AT17" i="9" s="1"/>
  <c r="AS21" i="9"/>
  <c r="AT21" i="9" s="1"/>
  <c r="AY21" i="9"/>
  <c r="AY17" i="9"/>
  <c r="AR18" i="9"/>
  <c r="AR23" i="9"/>
  <c r="AT23" i="9" s="1"/>
  <c r="AR25" i="9"/>
  <c r="AR22" i="9"/>
  <c r="AS20" i="9"/>
  <c r="AS22" i="9"/>
  <c r="AR20" i="9"/>
  <c r="AS18" i="9"/>
  <c r="AS25" i="9"/>
  <c r="AY23" i="9"/>
  <c r="AP12" i="9"/>
  <c r="AR12" i="9" s="1"/>
  <c r="AT28" i="9"/>
  <c r="AT26" i="9"/>
  <c r="AR13" i="9"/>
  <c r="AS13" i="9"/>
  <c r="AY13" i="9"/>
  <c r="BC30" i="9"/>
  <c r="AX29" i="9"/>
  <c r="AA17" i="9"/>
  <c r="B18" i="9"/>
  <c r="AY14" i="9"/>
  <c r="AS14" i="9"/>
  <c r="AR14" i="9"/>
  <c r="AY15" i="9"/>
  <c r="AR15" i="9"/>
  <c r="AS15" i="9"/>
  <c r="AT16" i="9"/>
  <c r="AP11" i="9" l="1"/>
  <c r="BD11" i="9"/>
  <c r="AT19" i="9"/>
  <c r="AT18" i="9"/>
  <c r="AT22" i="9"/>
  <c r="AT20" i="9"/>
  <c r="AT24" i="9"/>
  <c r="AT25" i="9"/>
  <c r="AY12" i="9"/>
  <c r="AS12" i="9"/>
  <c r="AT12" i="9" s="1"/>
  <c r="E14" i="9"/>
  <c r="E15" i="9"/>
  <c r="BD14" i="9"/>
  <c r="B19" i="9"/>
  <c r="AA18" i="9"/>
  <c r="AT15" i="9"/>
  <c r="AT13" i="9"/>
  <c r="AT14" i="9"/>
  <c r="BC29" i="9"/>
  <c r="AX28" i="9"/>
  <c r="AS11" i="9" l="1"/>
  <c r="AY11" i="9"/>
  <c r="AR11" i="9"/>
  <c r="BD15" i="9"/>
  <c r="BC28" i="9"/>
  <c r="AX27" i="9"/>
  <c r="AA19" i="9"/>
  <c r="B20" i="9"/>
  <c r="AT11" i="9" l="1"/>
  <c r="AU11" i="9" s="1"/>
  <c r="E16" i="9"/>
  <c r="BD16" i="9"/>
  <c r="B21" i="9"/>
  <c r="AA20" i="9"/>
  <c r="BC27" i="9"/>
  <c r="AX26" i="9"/>
  <c r="BA11" i="9" l="1"/>
  <c r="BB11" i="9" s="1"/>
  <c r="AU12" i="9"/>
  <c r="BD17" i="9"/>
  <c r="E17" i="9"/>
  <c r="BC26" i="9"/>
  <c r="AX25" i="9"/>
  <c r="AA21" i="9"/>
  <c r="B22" i="9"/>
  <c r="BH11" i="9" l="1"/>
  <c r="BF11" i="9"/>
  <c r="BA12" i="9"/>
  <c r="BB12" i="9" s="1"/>
  <c r="AU13" i="9"/>
  <c r="BD18" i="9"/>
  <c r="E18" i="9"/>
  <c r="B23" i="9"/>
  <c r="AA22" i="9"/>
  <c r="BC25" i="9"/>
  <c r="AX24" i="9"/>
  <c r="BF12" i="9" l="1"/>
  <c r="BH12" i="9"/>
  <c r="AU14" i="9"/>
  <c r="BA13" i="9"/>
  <c r="BB13" i="9" s="1"/>
  <c r="E19" i="9"/>
  <c r="BD19" i="9"/>
  <c r="B24" i="9"/>
  <c r="AA23" i="9"/>
  <c r="BC24" i="9"/>
  <c r="AX23" i="9"/>
  <c r="BF13" i="9" l="1"/>
  <c r="BH13" i="9"/>
  <c r="G13" i="9" s="1"/>
  <c r="AU15" i="9"/>
  <c r="BA14" i="9"/>
  <c r="BB14" i="9" s="1"/>
  <c r="E20" i="9"/>
  <c r="BD20" i="9"/>
  <c r="BC23" i="9"/>
  <c r="AX22" i="9"/>
  <c r="B25" i="9"/>
  <c r="AA24" i="9"/>
  <c r="BF14" i="9" l="1"/>
  <c r="BH14" i="9"/>
  <c r="AU16" i="9"/>
  <c r="BA15" i="9"/>
  <c r="BB15" i="9" s="1"/>
  <c r="BD21" i="9"/>
  <c r="E21" i="9"/>
  <c r="AA25" i="9"/>
  <c r="B26" i="9"/>
  <c r="BC22" i="9"/>
  <c r="AX21" i="9"/>
  <c r="BH15" i="9" l="1"/>
  <c r="BF15" i="9"/>
  <c r="BA16" i="9"/>
  <c r="BB16" i="9" s="1"/>
  <c r="AU17" i="9"/>
  <c r="E22" i="9"/>
  <c r="BD22" i="9"/>
  <c r="BC21" i="9"/>
  <c r="AX20" i="9"/>
  <c r="AA26" i="9"/>
  <c r="B27" i="9"/>
  <c r="BH16" i="9" l="1"/>
  <c r="BF16" i="9"/>
  <c r="AU18" i="9"/>
  <c r="BA17" i="9"/>
  <c r="BB17" i="9" s="1"/>
  <c r="BD23" i="9"/>
  <c r="E23" i="9"/>
  <c r="BC20" i="9"/>
  <c r="AX19" i="9"/>
  <c r="AA27" i="9"/>
  <c r="B28" i="9"/>
  <c r="BH17" i="9" l="1"/>
  <c r="BF17" i="9"/>
  <c r="AU19" i="9"/>
  <c r="BA18" i="9"/>
  <c r="BB18" i="9" s="1"/>
  <c r="BD24" i="9"/>
  <c r="E24" i="9"/>
  <c r="AX18" i="9"/>
  <c r="BC19" i="9"/>
  <c r="B29" i="9"/>
  <c r="AA28" i="9"/>
  <c r="BH18" i="9" l="1"/>
  <c r="BF18" i="9"/>
  <c r="AU20" i="9"/>
  <c r="BA19" i="9"/>
  <c r="BB19" i="9" s="1"/>
  <c r="BD25" i="9"/>
  <c r="E25" i="9"/>
  <c r="AA29" i="9"/>
  <c r="B30" i="9"/>
  <c r="AA30" i="9" s="1"/>
  <c r="BC18" i="9"/>
  <c r="AX17" i="9"/>
  <c r="BF19" i="9" l="1"/>
  <c r="BG19" i="9" s="1"/>
  <c r="F19" i="9" s="1"/>
  <c r="BH19" i="9"/>
  <c r="G19" i="9" s="1"/>
  <c r="AU21" i="9"/>
  <c r="BA20" i="9"/>
  <c r="BB20" i="9" s="1"/>
  <c r="BG18" i="9"/>
  <c r="F18" i="9" s="1"/>
  <c r="G18" i="9"/>
  <c r="BD26" i="9"/>
  <c r="E26" i="9"/>
  <c r="BC17" i="9"/>
  <c r="AX16" i="9"/>
  <c r="BF20" i="9" l="1"/>
  <c r="BG20" i="9" s="1"/>
  <c r="F20" i="9" s="1"/>
  <c r="BH20" i="9"/>
  <c r="G20" i="9" s="1"/>
  <c r="BA21" i="9"/>
  <c r="BB21" i="9" s="1"/>
  <c r="AU22" i="9"/>
  <c r="BG17" i="9"/>
  <c r="F17" i="9" s="1"/>
  <c r="G17" i="9"/>
  <c r="BD27" i="9"/>
  <c r="E27" i="9"/>
  <c r="BC16" i="9"/>
  <c r="AX15" i="9"/>
  <c r="BF21" i="9" l="1"/>
  <c r="BG21" i="9" s="1"/>
  <c r="F21" i="9" s="1"/>
  <c r="BH21" i="9"/>
  <c r="G21" i="9" s="1"/>
  <c r="AU23" i="9"/>
  <c r="BA22" i="9"/>
  <c r="BB22" i="9" s="1"/>
  <c r="G16" i="9"/>
  <c r="BG16" i="9"/>
  <c r="F16" i="9" s="1"/>
  <c r="E28" i="9"/>
  <c r="BD28" i="9"/>
  <c r="BC15" i="9"/>
  <c r="AX14" i="9"/>
  <c r="BF22" i="9" l="1"/>
  <c r="BG22" i="9" s="1"/>
  <c r="F22" i="9" s="1"/>
  <c r="BH22" i="9"/>
  <c r="G22" i="9" s="1"/>
  <c r="BA23" i="9"/>
  <c r="BB23" i="9" s="1"/>
  <c r="AU24" i="9"/>
  <c r="BG15" i="9"/>
  <c r="F15" i="9" s="1"/>
  <c r="G15" i="9"/>
  <c r="BD29" i="9"/>
  <c r="E29" i="9"/>
  <c r="BC14" i="9"/>
  <c r="AX13" i="9"/>
  <c r="BA24" i="9" l="1"/>
  <c r="BB24" i="9" s="1"/>
  <c r="BF24" i="9" s="1"/>
  <c r="BG24" i="9" s="1"/>
  <c r="F24" i="9" s="1"/>
  <c r="AU25" i="9"/>
  <c r="BH23" i="9"/>
  <c r="G23" i="9" s="1"/>
  <c r="BF23" i="9"/>
  <c r="BG23" i="9" s="1"/>
  <c r="F23" i="9" s="1"/>
  <c r="BG14" i="9"/>
  <c r="F14" i="9" s="1"/>
  <c r="G14" i="9"/>
  <c r="BD30" i="9"/>
  <c r="BD31" i="9" s="1"/>
  <c r="E30" i="9"/>
  <c r="BC13" i="9"/>
  <c r="AX12" i="9"/>
  <c r="BC12" i="9" s="1"/>
  <c r="BA25" i="9" l="1"/>
  <c r="BB25" i="9" s="1"/>
  <c r="AU26" i="9"/>
  <c r="BH24" i="9"/>
  <c r="G24" i="9" s="1"/>
  <c r="BG13" i="9"/>
  <c r="F13" i="9" s="1"/>
  <c r="BG12" i="9"/>
  <c r="F12" i="9" s="1"/>
  <c r="G12" i="9"/>
  <c r="AX11" i="9"/>
  <c r="BC11" i="9" s="1"/>
  <c r="AU27" i="9" l="1"/>
  <c r="BA26" i="9"/>
  <c r="BB26" i="9" s="1"/>
  <c r="BF25" i="9"/>
  <c r="BG25" i="9" s="1"/>
  <c r="F25" i="9" s="1"/>
  <c r="BH25" i="9"/>
  <c r="G25" i="9" s="1"/>
  <c r="BG11" i="9"/>
  <c r="F11" i="9" s="1"/>
  <c r="G11" i="9"/>
  <c r="BC31" i="9"/>
  <c r="BF26" i="9" l="1"/>
  <c r="BG26" i="9" s="1"/>
  <c r="F26" i="9" s="1"/>
  <c r="BH26" i="9"/>
  <c r="G26" i="9" s="1"/>
  <c r="AU28" i="9"/>
  <c r="BA27" i="9"/>
  <c r="BB27" i="9" s="1"/>
  <c r="BH27" i="9" l="1"/>
  <c r="G27" i="9" s="1"/>
  <c r="BF27" i="9"/>
  <c r="BG27" i="9" s="1"/>
  <c r="F27" i="9" s="1"/>
  <c r="AU29" i="9"/>
  <c r="BA28" i="9"/>
  <c r="BB28" i="9" s="1"/>
  <c r="BH28" i="9" l="1"/>
  <c r="G28" i="9" s="1"/>
  <c r="BF28" i="9"/>
  <c r="BG28" i="9" s="1"/>
  <c r="F28" i="9" s="1"/>
  <c r="BA29" i="9"/>
  <c r="BB29" i="9" s="1"/>
  <c r="AU30" i="9"/>
  <c r="BA30" i="9" s="1"/>
  <c r="BB30" i="9" s="1"/>
  <c r="BH30" i="9" l="1"/>
  <c r="G30" i="9" s="1"/>
  <c r="BF30" i="9"/>
  <c r="BG30" i="9" s="1"/>
  <c r="F30" i="9" s="1"/>
  <c r="BH29" i="9"/>
  <c r="G29" i="9" s="1"/>
  <c r="BF29" i="9"/>
  <c r="BG29" i="9" s="1"/>
  <c r="F29" i="9" s="1"/>
  <c r="BB31" i="9"/>
  <c r="BF31" i="9" l="1"/>
  <c r="BG31" i="9" s="1"/>
  <c r="BH31" i="9"/>
  <c r="D33" i="9" s="1"/>
  <c r="C33" i="9" l="1"/>
  <c r="D32" i="9" s="1"/>
  <c r="G1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agonzalez</author>
  </authors>
  <commentList>
    <comment ref="C7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Select
Master</t>
        </r>
      </text>
    </comment>
    <comment ref="E7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Select
wire</t>
        </r>
      </text>
    </comment>
    <comment ref="C1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Select
device</t>
        </r>
      </text>
    </comment>
    <comment ref="D11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Enter
length</t>
        </r>
      </text>
    </comment>
  </commentList>
</comments>
</file>

<file path=xl/sharedStrings.xml><?xml version="1.0" encoding="utf-8"?>
<sst xmlns="http://schemas.openxmlformats.org/spreadsheetml/2006/main" count="225" uniqueCount="69">
  <si>
    <t>Cable</t>
  </si>
  <si>
    <t>Master</t>
  </si>
  <si>
    <r>
      <t>R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/m)</t>
    </r>
  </si>
  <si>
    <t>L (m)</t>
  </si>
  <si>
    <t>Device</t>
  </si>
  <si>
    <t>Vout (V)</t>
  </si>
  <si>
    <t>Imáx (A)</t>
  </si>
  <si>
    <r>
      <t>Ro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)</t>
    </r>
  </si>
  <si>
    <t>WP-TOUCH</t>
  </si>
  <si>
    <t>WP-VOL IR</t>
  </si>
  <si>
    <t>NONE</t>
  </si>
  <si>
    <t>Lazo</t>
  </si>
  <si>
    <t>It</t>
  </si>
  <si>
    <t>VRd</t>
  </si>
  <si>
    <t>Vo M</t>
  </si>
  <si>
    <r>
      <t>R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)</t>
    </r>
  </si>
  <si>
    <t>Vmín (V)</t>
  </si>
  <si>
    <r>
      <t>Ri (</t>
    </r>
    <r>
      <rPr>
        <sz val="10"/>
        <rFont val="Symbol"/>
        <family val="1"/>
        <charset val="2"/>
      </rPr>
      <t>W</t>
    </r>
    <r>
      <rPr>
        <sz val="10"/>
        <rFont val="Arial"/>
        <family val="2"/>
      </rPr>
      <t>)</t>
    </r>
  </si>
  <si>
    <t>I (A)</t>
  </si>
  <si>
    <t>V (V)</t>
  </si>
  <si>
    <t>RsVcc</t>
  </si>
  <si>
    <t>RsGnd</t>
  </si>
  <si>
    <t>Id</t>
  </si>
  <si>
    <t>VRsVcc</t>
  </si>
  <si>
    <t>VRsGnd</t>
  </si>
  <si>
    <t>Vd</t>
  </si>
  <si>
    <t>Vrs</t>
  </si>
  <si>
    <t>V</t>
  </si>
  <si>
    <t>Interface</t>
  </si>
  <si>
    <r>
      <t>Ro (</t>
    </r>
    <r>
      <rPr>
        <b/>
        <sz val="10"/>
        <rFont val="Symbol"/>
        <family val="1"/>
        <charset val="2"/>
      </rPr>
      <t>W</t>
    </r>
    <r>
      <rPr>
        <b/>
        <sz val="10"/>
        <rFont val="Arial"/>
        <family val="2"/>
      </rPr>
      <t>)</t>
    </r>
  </si>
  <si>
    <r>
      <t>R (</t>
    </r>
    <r>
      <rPr>
        <b/>
        <sz val="10"/>
        <rFont val="Symbol"/>
        <family val="1"/>
        <charset val="2"/>
      </rPr>
      <t>W</t>
    </r>
    <r>
      <rPr>
        <b/>
        <sz val="10"/>
        <rFont val="Arial"/>
        <family val="2"/>
      </rPr>
      <t>/m)</t>
    </r>
  </si>
  <si>
    <r>
      <t>Ri (</t>
    </r>
    <r>
      <rPr>
        <b/>
        <sz val="10"/>
        <rFont val="Symbol"/>
        <family val="1"/>
        <charset val="2"/>
      </rPr>
      <t>W</t>
    </r>
    <r>
      <rPr>
        <b/>
        <sz val="10"/>
        <rFont val="Arial"/>
        <family val="2"/>
      </rPr>
      <t>)</t>
    </r>
  </si>
  <si>
    <t>Cat 5</t>
  </si>
  <si>
    <t>WP-PSU</t>
  </si>
  <si>
    <t>Power</t>
  </si>
  <si>
    <t>Digital (CAN)</t>
  </si>
  <si>
    <t>Analog</t>
  </si>
  <si>
    <t>CAN</t>
  </si>
  <si>
    <t>I</t>
  </si>
  <si>
    <t>I (A) Disponible</t>
  </si>
  <si>
    <t>Wire type</t>
  </si>
  <si>
    <t>OK</t>
  </si>
  <si>
    <t>KO</t>
  </si>
  <si>
    <t>User</t>
  </si>
  <si>
    <t>Section</t>
  </si>
  <si>
    <t xml:space="preserve">Available I (A) </t>
  </si>
  <si>
    <t>Status</t>
  </si>
  <si>
    <t>Bus limit</t>
  </si>
  <si>
    <t xml:space="preserve">Current overload </t>
  </si>
  <si>
    <t>Voltage cable losses</t>
  </si>
  <si>
    <t>Length (m)</t>
  </si>
  <si>
    <t>Cable Select</t>
  </si>
  <si>
    <t>OR</t>
  </si>
  <si>
    <t>Error</t>
  </si>
  <si>
    <t>Longitud</t>
  </si>
  <si>
    <t>NZA X-XXX (analog)</t>
  </si>
  <si>
    <t>Vmín M</t>
  </si>
  <si>
    <t>Vt Rs</t>
  </si>
  <si>
    <t>MPAGE16</t>
  </si>
  <si>
    <t>MPAGE4</t>
  </si>
  <si>
    <t>PERIPHERAL DEVICE CALCULATOR</t>
  </si>
  <si>
    <t>MIMO88SG (digital)</t>
  </si>
  <si>
    <t>MIMO88SG (analog)</t>
  </si>
  <si>
    <t>MIMO1212SG (digital)</t>
  </si>
  <si>
    <t>MIMO1212SG (analog)</t>
  </si>
  <si>
    <t>eMPAGE</t>
  </si>
  <si>
    <t>MIMO88 (digital)</t>
  </si>
  <si>
    <t>MIMO88 (analog)</t>
  </si>
  <si>
    <t>MIMO54 (analog)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</si>
</sst>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b/>
      <sz val="10"/>
      <name val="Symbol"/>
      <family val="1"/>
      <charset val="2"/>
    </font>
    <font>
      <b/>
      <sz val="10"/>
      <name val="Arial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b/>
      <sz val="12"/>
      <name val="Franklin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0" tint="-0.24994659260841701"/>
      </right>
      <top style="medium">
        <color indexed="64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indexed="64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indexed="64"/>
      </right>
      <top style="medium">
        <color indexed="64"/>
      </top>
      <bottom style="medium">
        <color theme="0" tint="-0.24994659260841701"/>
      </bottom>
      <diagonal/>
    </border>
    <border>
      <left style="medium">
        <color indexed="64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indexed="64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indexed="64"/>
      </left>
      <right style="medium">
        <color theme="0" tint="-0.24994659260841701"/>
      </right>
      <top style="medium">
        <color theme="0" tint="-0.24994659260841701"/>
      </top>
      <bottom style="medium">
        <color indexed="64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indexed="64"/>
      </bottom>
      <diagonal/>
    </border>
    <border>
      <left style="medium">
        <color theme="0" tint="-0.24994659260841701"/>
      </left>
      <right style="medium">
        <color indexed="64"/>
      </right>
      <top style="medium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5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17" xfId="0" applyNumberFormat="1" applyBorder="1" applyProtection="1">
      <protection locked="0"/>
    </xf>
    <xf numFmtId="0" fontId="0" fillId="0" borderId="20" xfId="0" applyNumberFormat="1" applyBorder="1" applyProtection="1">
      <protection locked="0"/>
    </xf>
    <xf numFmtId="0" fontId="2" fillId="0" borderId="0" xfId="0" applyFont="1" applyBorder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2" borderId="0" xfId="0" applyFill="1" applyProtection="1">
      <protection locked="0"/>
    </xf>
    <xf numFmtId="0" fontId="0" fillId="3" borderId="0" xfId="0" applyFill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NumberFormat="1" applyFont="1" applyProtection="1">
      <protection locked="0"/>
    </xf>
    <xf numFmtId="0" fontId="0" fillId="0" borderId="0" xfId="0" applyNumberForma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Alignment="1" applyProtection="1">
      <alignment horizontal="right"/>
      <protection locked="0"/>
    </xf>
    <xf numFmtId="0" fontId="0" fillId="5" borderId="0" xfId="0" applyFill="1" applyProtection="1">
      <protection locked="0"/>
    </xf>
    <xf numFmtId="0" fontId="5" fillId="0" borderId="0" xfId="0" applyFont="1" applyProtection="1">
      <protection locked="0"/>
    </xf>
    <xf numFmtId="0" fontId="2" fillId="4" borderId="0" xfId="0" applyFont="1" applyFill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0" fillId="0" borderId="0" xfId="0" applyFill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2" fillId="4" borderId="0" xfId="0" applyFont="1" applyFill="1" applyAlignment="1" applyProtection="1">
      <alignment wrapText="1"/>
      <protection locked="0"/>
    </xf>
    <xf numFmtId="0" fontId="2" fillId="8" borderId="0" xfId="0" applyFont="1" applyFill="1" applyAlignment="1" applyProtection="1">
      <alignment wrapText="1"/>
      <protection locked="0"/>
    </xf>
    <xf numFmtId="164" fontId="2" fillId="4" borderId="0" xfId="0" applyNumberFormat="1" applyFont="1" applyFill="1" applyProtection="1">
      <protection locked="0"/>
    </xf>
    <xf numFmtId="0" fontId="2" fillId="7" borderId="0" xfId="0" applyFont="1" applyFill="1" applyProtection="1">
      <protection locked="0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1" fillId="0" borderId="2" xfId="0" applyFont="1" applyBorder="1" applyProtection="1"/>
    <xf numFmtId="0" fontId="0" fillId="0" borderId="3" xfId="0" applyBorder="1" applyProtection="1"/>
    <xf numFmtId="0" fontId="0" fillId="0" borderId="0" xfId="0" applyBorder="1" applyProtection="1"/>
    <xf numFmtId="0" fontId="1" fillId="0" borderId="0" xfId="0" applyFont="1" applyBorder="1" applyAlignment="1" applyProtection="1">
      <alignment horizontal="right"/>
    </xf>
    <xf numFmtId="0" fontId="2" fillId="0" borderId="0" xfId="0" applyFont="1" applyBorder="1" applyProtection="1"/>
    <xf numFmtId="0" fontId="1" fillId="0" borderId="0" xfId="0" applyFont="1" applyBorder="1" applyProtection="1"/>
    <xf numFmtId="0" fontId="1" fillId="6" borderId="9" xfId="0" applyFont="1" applyFill="1" applyBorder="1" applyAlignment="1" applyProtection="1">
      <alignment horizontal="center"/>
    </xf>
    <xf numFmtId="0" fontId="1" fillId="6" borderId="10" xfId="0" applyFont="1" applyFill="1" applyBorder="1" applyAlignment="1" applyProtection="1">
      <alignment horizontal="center"/>
    </xf>
    <xf numFmtId="0" fontId="1" fillId="6" borderId="11" xfId="0" applyFont="1" applyFill="1" applyBorder="1" applyAlignment="1" applyProtection="1">
      <alignment horizontal="center"/>
    </xf>
    <xf numFmtId="0" fontId="0" fillId="0" borderId="5" xfId="0" applyBorder="1" applyProtection="1"/>
    <xf numFmtId="0" fontId="0" fillId="0" borderId="10" xfId="0" applyBorder="1" applyAlignment="1" applyProtection="1">
      <alignment horizontal="center"/>
    </xf>
    <xf numFmtId="0" fontId="0" fillId="0" borderId="7" xfId="0" applyBorder="1" applyProtection="1"/>
    <xf numFmtId="0" fontId="0" fillId="0" borderId="4" xfId="0" applyBorder="1" applyProtection="1"/>
    <xf numFmtId="0" fontId="1" fillId="6" borderId="13" xfId="0" applyFont="1" applyFill="1" applyBorder="1" applyProtection="1"/>
    <xf numFmtId="0" fontId="1" fillId="6" borderId="14" xfId="0" applyFont="1" applyFill="1" applyBorder="1" applyProtection="1"/>
    <xf numFmtId="0" fontId="0" fillId="6" borderId="15" xfId="0" applyFill="1" applyBorder="1" applyProtection="1"/>
    <xf numFmtId="0" fontId="1" fillId="0" borderId="4" xfId="0" applyFont="1" applyBorder="1" applyProtection="1"/>
    <xf numFmtId="0" fontId="1" fillId="0" borderId="16" xfId="0" applyFont="1" applyBorder="1" applyProtection="1"/>
    <xf numFmtId="2" fontId="0" fillId="0" borderId="17" xfId="0" applyNumberFormat="1" applyBorder="1" applyAlignment="1" applyProtection="1">
      <alignment horizontal="right"/>
    </xf>
    <xf numFmtId="0" fontId="1" fillId="0" borderId="18" xfId="0" applyFont="1" applyBorder="1" applyProtection="1"/>
    <xf numFmtId="0" fontId="1" fillId="0" borderId="19" xfId="0" applyFont="1" applyBorder="1" applyProtection="1"/>
    <xf numFmtId="2" fontId="0" fillId="0" borderId="20" xfId="0" applyNumberFormat="1" applyBorder="1" applyAlignment="1" applyProtection="1">
      <alignment horizontal="right"/>
    </xf>
    <xf numFmtId="0" fontId="1" fillId="0" borderId="21" xfId="0" applyFont="1" applyBorder="1" applyProtection="1"/>
    <xf numFmtId="0" fontId="7" fillId="6" borderId="12" xfId="0" applyFont="1" applyFill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0" fillId="0" borderId="6" xfId="0" applyBorder="1" applyProtection="1"/>
    <xf numFmtId="0" fontId="1" fillId="0" borderId="0" xfId="0" applyFont="1" applyBorder="1" applyAlignment="1" applyProtection="1"/>
    <xf numFmtId="0" fontId="0" fillId="0" borderId="0" xfId="0" applyBorder="1" applyAlignment="1" applyProtection="1"/>
    <xf numFmtId="0" fontId="8" fillId="5" borderId="22" xfId="0" applyFont="1" applyFill="1" applyBorder="1" applyAlignment="1" applyProtection="1"/>
  </cellXfs>
  <cellStyles count="1">
    <cellStyle name="Normal" xfId="0" builtinId="0"/>
  </cellStyles>
  <dxfs count="17">
    <dxf>
      <font>
        <b/>
        <i val="0"/>
        <condense val="0"/>
        <extend val="0"/>
        <color indexed="10"/>
      </font>
    </dxf>
    <dxf>
      <font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7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62"/>
  <sheetViews>
    <sheetView showGridLines="0" showRowColHeaders="0" tabSelected="1" zoomScale="130" zoomScaleNormal="130" workbookViewId="0">
      <selection activeCell="C12" sqref="C12"/>
    </sheetView>
  </sheetViews>
  <sheetFormatPr baseColWidth="10" defaultColWidth="0" defaultRowHeight="12.75" zeroHeight="1"/>
  <cols>
    <col min="1" max="1" width="1.85546875" style="6" customWidth="1"/>
    <col min="2" max="2" width="8" style="6" bestFit="1" customWidth="1"/>
    <col min="3" max="3" width="22.5703125" style="6" customWidth="1"/>
    <col min="4" max="5" width="16.140625" style="6" customWidth="1"/>
    <col min="6" max="6" width="4.42578125" style="6" customWidth="1"/>
    <col min="7" max="7" width="43" style="6" bestFit="1" customWidth="1"/>
    <col min="8" max="8" width="3.140625" style="6" hidden="1"/>
    <col min="9" max="20" width="0.85546875" style="6" hidden="1"/>
    <col min="21" max="24" width="4.7109375" style="6" hidden="1"/>
    <col min="25" max="26" width="3.7109375" style="6" hidden="1"/>
    <col min="27" max="29" width="5.7109375" style="6" hidden="1"/>
    <col min="30" max="30" width="11.5703125" style="6" hidden="1"/>
    <col min="31" max="31" width="16.85546875" style="6" hidden="1"/>
    <col min="32" max="32" width="7.85546875" style="6" hidden="1"/>
    <col min="33" max="33" width="20" style="6" hidden="1"/>
    <col min="34" max="34" width="8.140625" style="6" hidden="1"/>
    <col min="35" max="35" width="14.7109375" style="6" hidden="1"/>
    <col min="36" max="36" width="7.85546875" style="6" hidden="1"/>
    <col min="37" max="37" width="11.140625" style="6" hidden="1"/>
    <col min="38" max="39" width="6.28515625" style="6" hidden="1"/>
    <col min="40" max="40" width="6.7109375" style="6" hidden="1"/>
    <col min="41" max="41" width="8.140625" style="6" hidden="1"/>
    <col min="42" max="42" width="5.85546875" style="6" hidden="1"/>
    <col min="43" max="43" width="14" style="6" hidden="1"/>
    <col min="44" max="44" width="7.42578125" style="6" hidden="1"/>
    <col min="45" max="45" width="7.85546875" style="6" hidden="1"/>
    <col min="46" max="47" width="5.85546875" style="6" hidden="1"/>
    <col min="48" max="49" width="6.85546875" style="6" hidden="1"/>
    <col min="50" max="50" width="7.85546875" style="6" hidden="1"/>
    <col min="51" max="51" width="8.85546875" style="6" hidden="1"/>
    <col min="52" max="52" width="8.5703125" style="6" hidden="1"/>
    <col min="53" max="53" width="7.85546875" style="6" hidden="1"/>
    <col min="54" max="58" width="8.7109375" style="6" hidden="1"/>
    <col min="59" max="59" width="5.7109375" style="6" hidden="1"/>
    <col min="60" max="60" width="17.42578125" style="6" hidden="1"/>
    <col min="61" max="61" width="5.7109375" style="6" hidden="1"/>
    <col min="62" max="62" width="19.28515625" style="6" hidden="1"/>
    <col min="63" max="65" width="5.7109375" style="6" hidden="1"/>
    <col min="66" max="81" width="3.7109375" style="6" hidden="1"/>
    <col min="82" max="256" width="0.85546875" style="6" hidden="1"/>
    <col min="257" max="16384" width="11.42578125" style="6" hidden="1"/>
  </cols>
  <sheetData>
    <row r="1" spans="1:60" ht="13.5" thickBot="1">
      <c r="A1" s="32"/>
      <c r="B1" s="32"/>
      <c r="C1" s="32"/>
      <c r="D1" s="32"/>
      <c r="E1" s="32"/>
      <c r="F1" s="32"/>
      <c r="G1" s="32"/>
      <c r="AI1" s="7"/>
      <c r="AM1" s="7"/>
      <c r="AN1" s="7"/>
      <c r="AO1" s="7"/>
      <c r="AP1" s="7"/>
      <c r="AQ1" s="7"/>
      <c r="AS1" s="7"/>
    </row>
    <row r="2" spans="1:60" ht="15.75">
      <c r="A2" s="32"/>
      <c r="B2" s="33"/>
      <c r="C2" s="34"/>
      <c r="D2" s="34"/>
      <c r="E2" s="35" t="str">
        <f>IF(E7=AE40,"R (Ohm/m) 1 wire","")</f>
        <v/>
      </c>
      <c r="F2" s="34"/>
      <c r="G2" s="63" t="s">
        <v>60</v>
      </c>
      <c r="AC2" s="8"/>
      <c r="AD2" s="8"/>
      <c r="AI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BH2" s="8"/>
    </row>
    <row r="3" spans="1:60">
      <c r="A3" s="32"/>
      <c r="B3" s="36"/>
      <c r="C3" s="37"/>
      <c r="D3" s="38" t="str">
        <f>IF(E7=AE40,"Resistivity=","")</f>
        <v/>
      </c>
      <c r="E3" s="5">
        <v>0.01</v>
      </c>
      <c r="F3" s="40"/>
      <c r="G3" s="61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D3" s="7"/>
      <c r="AI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BH3" s="7"/>
    </row>
    <row r="4" spans="1:60">
      <c r="A4" s="32"/>
      <c r="B4" s="36"/>
      <c r="C4" s="37"/>
      <c r="D4" s="37"/>
      <c r="E4" s="37"/>
      <c r="F4" s="37"/>
      <c r="G4" s="62"/>
      <c r="AE4" s="9"/>
      <c r="AF4" s="9"/>
      <c r="AI4" s="24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BG4" s="6" t="s">
        <v>41</v>
      </c>
      <c r="BH4" s="6" t="s">
        <v>49</v>
      </c>
    </row>
    <row r="5" spans="1:60" ht="13.5" thickBot="1">
      <c r="A5" s="32"/>
      <c r="B5" s="36"/>
      <c r="C5" s="37"/>
      <c r="D5" s="37"/>
      <c r="E5" s="39"/>
      <c r="F5" s="39"/>
      <c r="G5" s="62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I5" s="25"/>
      <c r="AK5" s="7"/>
      <c r="AL5" s="7"/>
      <c r="AM5" s="7"/>
      <c r="AN5" s="7"/>
      <c r="AO5" s="7"/>
      <c r="AR5" s="7"/>
      <c r="AS5" s="7"/>
      <c r="AT5" s="7"/>
      <c r="AU5" s="7"/>
      <c r="AV5" s="7"/>
      <c r="BF5" s="8"/>
      <c r="BG5" s="7" t="s">
        <v>42</v>
      </c>
      <c r="BH5" s="6" t="s">
        <v>48</v>
      </c>
    </row>
    <row r="6" spans="1:60" ht="13.5" thickBot="1">
      <c r="A6" s="32"/>
      <c r="B6" s="36"/>
      <c r="C6" s="41" t="s">
        <v>1</v>
      </c>
      <c r="D6" s="42" t="s">
        <v>28</v>
      </c>
      <c r="E6" s="43" t="s">
        <v>40</v>
      </c>
      <c r="F6" s="39"/>
      <c r="G6" s="62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I6" s="26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BF6" s="7"/>
      <c r="BG6" s="7"/>
      <c r="BH6" s="6" t="s">
        <v>47</v>
      </c>
    </row>
    <row r="7" spans="1:60" ht="13.5" thickBot="1">
      <c r="A7" s="32"/>
      <c r="B7" s="36"/>
      <c r="C7" s="1" t="s">
        <v>63</v>
      </c>
      <c r="D7" s="45" t="str">
        <f>AD35</f>
        <v>Digital (CAN)</v>
      </c>
      <c r="E7" s="2" t="s">
        <v>32</v>
      </c>
      <c r="F7" s="37"/>
      <c r="G7" s="62"/>
      <c r="AI7" s="24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60">
      <c r="A8" s="32"/>
      <c r="B8" s="36"/>
      <c r="C8" s="37"/>
      <c r="D8" s="37"/>
      <c r="E8" s="37"/>
      <c r="F8" s="37"/>
      <c r="G8" s="47"/>
      <c r="AI8" s="24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60" ht="13.5" thickBot="1">
      <c r="A9" s="32"/>
      <c r="B9" s="36"/>
      <c r="C9" s="37"/>
      <c r="D9" s="37"/>
      <c r="E9" s="37"/>
      <c r="F9" s="37"/>
      <c r="G9" s="47"/>
      <c r="AA9" s="8" t="s">
        <v>11</v>
      </c>
      <c r="AB9" s="8" t="s">
        <v>0</v>
      </c>
      <c r="AC9" s="8" t="s">
        <v>0</v>
      </c>
      <c r="AD9" s="8" t="s">
        <v>28</v>
      </c>
      <c r="AE9" s="8" t="s">
        <v>4</v>
      </c>
      <c r="AF9" s="8" t="s">
        <v>4</v>
      </c>
      <c r="AG9" s="8" t="s">
        <v>4</v>
      </c>
      <c r="AH9" s="8" t="s">
        <v>4</v>
      </c>
      <c r="AI9" s="25" t="s">
        <v>34</v>
      </c>
      <c r="AJ9" s="8" t="s">
        <v>34</v>
      </c>
      <c r="AK9" s="8" t="s">
        <v>34</v>
      </c>
      <c r="AL9" s="8" t="s">
        <v>34</v>
      </c>
      <c r="AM9" s="8" t="s">
        <v>20</v>
      </c>
      <c r="AN9" s="8" t="s">
        <v>21</v>
      </c>
      <c r="AO9" s="8" t="s">
        <v>22</v>
      </c>
      <c r="AP9" s="8" t="s">
        <v>12</v>
      </c>
      <c r="AQ9" s="8" t="s">
        <v>39</v>
      </c>
      <c r="AR9" s="8" t="s">
        <v>23</v>
      </c>
      <c r="AS9" s="8" t="s">
        <v>24</v>
      </c>
      <c r="AT9" s="8" t="s">
        <v>26</v>
      </c>
      <c r="AU9" s="8" t="s">
        <v>57</v>
      </c>
      <c r="AV9" s="8" t="s">
        <v>13</v>
      </c>
      <c r="AW9" s="8" t="s">
        <v>25</v>
      </c>
      <c r="AX9" s="8" t="s">
        <v>56</v>
      </c>
      <c r="AY9" s="8" t="s">
        <v>14</v>
      </c>
      <c r="AZ9" s="8" t="s">
        <v>54</v>
      </c>
      <c r="BA9" s="8"/>
      <c r="BB9" s="8" t="s">
        <v>49</v>
      </c>
      <c r="BC9" s="8" t="s">
        <v>49</v>
      </c>
      <c r="BD9" s="8" t="s">
        <v>48</v>
      </c>
      <c r="BE9" s="8" t="s">
        <v>47</v>
      </c>
      <c r="BF9" s="8" t="s">
        <v>52</v>
      </c>
      <c r="BG9" s="8"/>
      <c r="BH9" s="8" t="s">
        <v>53</v>
      </c>
    </row>
    <row r="10" spans="1:60" ht="13.5" thickBot="1">
      <c r="A10" s="32"/>
      <c r="B10" s="48" t="s">
        <v>44</v>
      </c>
      <c r="C10" s="49" t="s">
        <v>4</v>
      </c>
      <c r="D10" s="49" t="s">
        <v>50</v>
      </c>
      <c r="E10" s="49" t="s">
        <v>45</v>
      </c>
      <c r="F10" s="50"/>
      <c r="G10" s="51" t="str">
        <f>IF(BG31="KO","ERROR","")</f>
        <v/>
      </c>
      <c r="AB10" s="6" t="s">
        <v>3</v>
      </c>
      <c r="AC10" s="7" t="s">
        <v>15</v>
      </c>
      <c r="AE10" s="7" t="s">
        <v>4</v>
      </c>
      <c r="AF10" s="6" t="s">
        <v>16</v>
      </c>
      <c r="AG10" s="6" t="s">
        <v>6</v>
      </c>
      <c r="AH10" s="7" t="s">
        <v>17</v>
      </c>
      <c r="AI10" s="24" t="s">
        <v>4</v>
      </c>
      <c r="AJ10" s="6" t="s">
        <v>16</v>
      </c>
      <c r="AK10" s="6" t="s">
        <v>6</v>
      </c>
      <c r="AL10" s="7" t="s">
        <v>15</v>
      </c>
      <c r="AM10" s="7" t="s">
        <v>15</v>
      </c>
      <c r="AN10" s="7" t="s">
        <v>15</v>
      </c>
      <c r="AO10" s="7" t="s">
        <v>18</v>
      </c>
      <c r="AP10" s="7" t="s">
        <v>18</v>
      </c>
      <c r="AQ10" s="7" t="s">
        <v>18</v>
      </c>
      <c r="AR10" s="6" t="s">
        <v>19</v>
      </c>
      <c r="AS10" s="6" t="s">
        <v>19</v>
      </c>
      <c r="AT10" s="6" t="s">
        <v>19</v>
      </c>
      <c r="AU10" s="6" t="s">
        <v>19</v>
      </c>
      <c r="AV10" s="6" t="s">
        <v>19</v>
      </c>
      <c r="AW10" s="6" t="s">
        <v>19</v>
      </c>
      <c r="AX10" s="6" t="s">
        <v>19</v>
      </c>
      <c r="AY10" s="6" t="s">
        <v>19</v>
      </c>
      <c r="AZ10" s="6" t="s">
        <v>3</v>
      </c>
      <c r="BB10" s="7" t="s">
        <v>27</v>
      </c>
      <c r="BD10" s="7" t="s">
        <v>38</v>
      </c>
      <c r="BE10" s="7" t="s">
        <v>37</v>
      </c>
      <c r="BG10" s="7"/>
    </row>
    <row r="11" spans="1:60" ht="13.5" thickBot="1">
      <c r="A11" s="32"/>
      <c r="B11" s="52">
        <v>1</v>
      </c>
      <c r="C11" s="3" t="s">
        <v>10</v>
      </c>
      <c r="D11" s="3">
        <v>10</v>
      </c>
      <c r="E11" s="53" t="str">
        <f>AQ11</f>
        <v>1,2</v>
      </c>
      <c r="F11" s="54" t="str">
        <f>BG11</f>
        <v>OK</v>
      </c>
      <c r="G11" s="47" t="str">
        <f>BH11</f>
        <v xml:space="preserve">, </v>
      </c>
      <c r="AA11" s="6">
        <f>B11</f>
        <v>1</v>
      </c>
      <c r="AB11" s="10">
        <f>D11</f>
        <v>10</v>
      </c>
      <c r="AC11" s="6">
        <f t="shared" ref="AC11:AC30" si="0">AB11*$AG$40</f>
        <v>1</v>
      </c>
      <c r="AD11" s="11" t="str">
        <f t="shared" ref="AD11:AD30" si="1">AD$35</f>
        <v>Digital (CAN)</v>
      </c>
      <c r="AE11" s="10" t="str">
        <f>C11</f>
        <v>NONE</v>
      </c>
      <c r="AF11" s="11" t="str">
        <f>IF(AND(AE11=$AG$55,AD11=$AK$55),AH$55,"")&amp;IF(AND(AE11=$AG$56,AD11=$AK$56),AH$56,"")&amp;IF(AND(AE11=$AG$57,AD11=$AK$57),AH$57,"")&amp;IF(AND(AE11=$AG$58,AD11=$AK$58),AH$58,"")&amp;IF(AND(AE11=$AG$59,AD11=$AK$59),AH$59,"")&amp;IF(AND(AE11=$AG$60,AD11=$AK$60),AH$60,"")&amp;IF($AE11=$AG$61,AH$61,"")&amp;IF(OR($AE11=$AG$62,$AE11=0),AH$62,"")</f>
        <v>0</v>
      </c>
      <c r="AG11" s="11" t="str">
        <f>IF(AND(AE11=$AG$55,AD11=$AK$55),AI$55,"")&amp;IF(AND(AE11=$AG$56,AD11=$AK$56),AI$56,"")&amp;IF(AND(AE11=$AG$57,AD11=$AK$57),AI$57,"")&amp;IF(AND(AE11=$AG$58,AD11=$AK$58),AI$58,"")&amp;IF(AND(AE11=$AG$59,AD11=$AK$59),AI$59,"")&amp;IF(AND(AE11=$AG$60,AD11=$AK$60),AI$60,"")&amp;IF($AE11=$AG$61,AI$61,"")&amp;IF(OR($AE11=$AG$62,$AE11=0),AI$62,"")</f>
        <v>0</v>
      </c>
      <c r="AH11" s="11" t="str">
        <f>IF(AND(AE11=$AG$55,AD11=$AK$55),AJ$55,"")&amp;IF(AND(AE11=$AG$56,AD11=$AK$56),AJ$56,"")&amp;IF(AND(AE11=$AG$57,AD11=$AK$57),AJ$57,"")&amp;IF(AND(AE11=$AG$58,AD11=$AK$58),AJ$58,"")&amp;IF(AND(AE11=$AG$59,AD11=$AK$59),AJ$59,"")&amp;IF(AND(AE11=$AG$60,AD11=$AK$60),AJ$60,"")&amp;IF($AE11=$AG$61,AJ$61,"")&amp;IF(OR($AE11=$AG$62,$AE11=0),AJ$62,"")</f>
        <v>0</v>
      </c>
      <c r="AI11" s="27" t="b">
        <f>($AE11=$AG$61)</f>
        <v>0</v>
      </c>
      <c r="AJ11" s="6" t="str">
        <f>IF(OR($AI$11:$AI11),AH$61,AF$35)</f>
        <v>12</v>
      </c>
      <c r="AK11" s="6" t="str">
        <f>IF(OR($AI$11:$AI11),AI$61,AG$35)</f>
        <v>1,2</v>
      </c>
      <c r="AL11" s="6" t="str">
        <f>IF(OR($AI$11:$AI11),AJ$61,AH$35)</f>
        <v>0,05</v>
      </c>
      <c r="AM11" s="9">
        <f t="shared" ref="AM11:AM28" si="2">AC11</f>
        <v>1</v>
      </c>
      <c r="AN11" s="9">
        <f t="shared" ref="AN11:AN28" si="3">AC11</f>
        <v>1</v>
      </c>
      <c r="AO11" s="9">
        <f>IF(AI11,-SUM(AO12:AO$30),AG11+0)</f>
        <v>0</v>
      </c>
      <c r="AP11" s="12">
        <f>SUM(AO11:$AO$30)</f>
        <v>0</v>
      </c>
      <c r="AQ11" s="9" t="str">
        <f>IF(AND(AE11&lt;&gt;$AG$61,AE11&lt;&gt;$AG$62),AK11-AO11,"")&amp;IF(OR(AE11=$AG$61,AE11=$AG$62),AK11,"")</f>
        <v>1,2</v>
      </c>
      <c r="AR11" s="7">
        <f t="shared" ref="AR11:AR30" si="4">AM11*AP11</f>
        <v>0</v>
      </c>
      <c r="AS11" s="7">
        <f t="shared" ref="AS11:AS30" si="5">AN11*AP11</f>
        <v>0</v>
      </c>
      <c r="AT11" s="7">
        <f>AR11+AS11</f>
        <v>0</v>
      </c>
      <c r="AU11" s="7">
        <f>AT11</f>
        <v>0</v>
      </c>
      <c r="AV11" s="7">
        <f t="shared" ref="AV11:AV30" si="6">1*AG11*AH11</f>
        <v>0</v>
      </c>
      <c r="AW11" s="7">
        <f t="shared" ref="AW11:AW30" si="7">IF(NOT(AI11),AF11+AV11,0)</f>
        <v>0</v>
      </c>
      <c r="AX11" s="7">
        <f t="shared" ref="AX11:AX30" si="8">IF(AND(AX12,NOT(AI11)),AX12+AT11,AW11+AT11)</f>
        <v>0</v>
      </c>
      <c r="AY11" s="7">
        <f>$AJ11-($AL11*AP11)</f>
        <v>12</v>
      </c>
      <c r="AZ11" s="7">
        <f>SUM(AB$11:AB11)</f>
        <v>10</v>
      </c>
      <c r="BA11" s="7">
        <f>AY11-(AU11+AW11)</f>
        <v>12</v>
      </c>
      <c r="BB11" s="7" t="b">
        <f>AND((BA11&lt;0),NOT(AE11=AG$61))</f>
        <v>0</v>
      </c>
      <c r="BC11" s="13" t="b">
        <f>(AX11+0&gt;AY11+0)</f>
        <v>0</v>
      </c>
      <c r="BD11" s="13" t="b">
        <f>(AQ11+0&lt;0)</f>
        <v>0</v>
      </c>
      <c r="BE11" s="13" t="b">
        <f t="shared" ref="BE11:BE30" si="9">AND(1000&lt;AZ11+0,AD11=AD$44)</f>
        <v>0</v>
      </c>
      <c r="BF11" s="14" t="b">
        <f>OR(BB11,BD11,BE11)</f>
        <v>0</v>
      </c>
      <c r="BG11" s="6" t="str">
        <f t="shared" ref="BG11:BG31" si="10">IF(BF11,BG$5,BG$4)</f>
        <v>OK</v>
      </c>
      <c r="BH11" s="6" t="str">
        <f>IF(BB11,BH$4,", ")&amp;IF(AND(BB11,BD11),", ","")&amp;IF(AND(BB11,BE11,NOT(BD11)),", ","")&amp;IF(BD11,BH$5,"")&amp;IF(AND(BD11,BE11),", ","")&amp;IF(BE11,BH$6,"")</f>
        <v xml:space="preserve">, </v>
      </c>
    </row>
    <row r="12" spans="1:60" ht="13.5" thickBot="1">
      <c r="A12" s="32"/>
      <c r="B12" s="52">
        <f>B11+1</f>
        <v>2</v>
      </c>
      <c r="C12" s="3" t="s">
        <v>10</v>
      </c>
      <c r="D12" s="3">
        <v>10</v>
      </c>
      <c r="E12" s="53" t="str">
        <f t="shared" ref="E12:E30" si="11">AQ12</f>
        <v>1,2</v>
      </c>
      <c r="F12" s="54" t="str">
        <f t="shared" ref="F12:F30" si="12">BG12</f>
        <v>OK</v>
      </c>
      <c r="G12" s="47" t="str">
        <f t="shared" ref="G12:G30" si="13">BH12</f>
        <v xml:space="preserve">, </v>
      </c>
      <c r="AA12" s="6">
        <f t="shared" ref="AA12:AA30" si="14">B12</f>
        <v>2</v>
      </c>
      <c r="AB12" s="10">
        <f t="shared" ref="AB12:AB30" si="15">D12</f>
        <v>10</v>
      </c>
      <c r="AC12" s="6">
        <f t="shared" si="0"/>
        <v>1</v>
      </c>
      <c r="AD12" s="11" t="str">
        <f t="shared" si="1"/>
        <v>Digital (CAN)</v>
      </c>
      <c r="AE12" s="10" t="str">
        <f t="shared" ref="AE12:AE30" si="16">C12</f>
        <v>NONE</v>
      </c>
      <c r="AF12" s="11" t="str">
        <f t="shared" ref="AF12:AF30" si="17">IF(AND(AE12=$AG$55,AD12=$AK$55),AH$55,"")&amp;IF(AND(AE12=$AG$56,AD12=$AK$56),AH$56,"")&amp;IF(AND(AE12=$AG$57,AD12=$AK$57),AH$57,"")&amp;IF(AND(AE12=$AG$58,AD12=$AK$58),AH$58,"")&amp;IF(AND(AE12=$AG$59,AD12=$AK$59),AH$59,"")&amp;IF(AND(AE12=$AG$60,AD12=$AK$60),AH$60,"")&amp;IF($AE12=$AG$61,AH$61,"")&amp;IF(OR($AE12=$AG$62,$AE12=0),AH$62,"")</f>
        <v>0</v>
      </c>
      <c r="AG12" s="11" t="str">
        <f t="shared" ref="AG12:AG30" si="18">IF(AND(AE12=$AG$55,AD12=$AK$55),AI$55,"")&amp;IF(AND(AE12=$AG$56,AD12=$AK$56),AI$56,"")&amp;IF(AND(AE12=$AG$57,AD12=$AK$57),AI$57,"")&amp;IF(AND(AE12=$AG$58,AD12=$AK$58),AI$58,"")&amp;IF(AND(AE12=$AG$59,AD12=$AK$59),AI$59,"")&amp;IF(AND(AE12=$AG$60,AD12=$AK$60),AI$60,"")&amp;IF($AE12=$AG$61,AI$61,"")&amp;IF(OR($AE12=$AG$62,$AE12=0),AI$62,"")</f>
        <v>0</v>
      </c>
      <c r="AH12" s="11" t="str">
        <f t="shared" ref="AH12:AH30" si="19">IF(AND(AE12=$AG$55,AD12=$AK$55),AJ$55,"")&amp;IF(AND(AE12=$AG$56,AD12=$AK$56),AJ$56,"")&amp;IF(AND(AE12=$AG$57,AD12=$AK$57),AJ$57,"")&amp;IF(AND(AE12=$AG$58,AD12=$AK$58),AJ$58,"")&amp;IF(AND(AE12=$AG$59,AD12=$AK$59),AJ$59,"")&amp;IF(AND(AE12=$AG$60,AD12=$AK$60),AJ$60,"")&amp;IF($AE12=$AG$61,AJ$61,"")&amp;IF(OR($AE12=$AG$62,$AE12=0),AJ$62,"")</f>
        <v>0</v>
      </c>
      <c r="AI12" s="27" t="b">
        <f t="shared" ref="AI12:AI30" si="20">($AE12=$AG$61)</f>
        <v>0</v>
      </c>
      <c r="AJ12" s="6" t="str">
        <f>IF(OR($AI$11:$AI12),AH$61,AF$35)</f>
        <v>12</v>
      </c>
      <c r="AK12" s="6" t="str">
        <f>IF(OR($AI$11:$AI12),AI$61,AG$35)</f>
        <v>1,2</v>
      </c>
      <c r="AL12" s="6" t="str">
        <f>IF(OR($AI$11:$AI12),AJ$61,AH$35)</f>
        <v>0,05</v>
      </c>
      <c r="AM12" s="9">
        <f>AC12</f>
        <v>1</v>
      </c>
      <c r="AN12" s="9">
        <f t="shared" si="3"/>
        <v>1</v>
      </c>
      <c r="AO12" s="9">
        <f>IF(AI12,-SUM(AO13:AO$30),AG12+0)</f>
        <v>0</v>
      </c>
      <c r="AP12" s="12">
        <f>SUM(AO12:$AO$30)</f>
        <v>0</v>
      </c>
      <c r="AQ12" s="9" t="str">
        <f t="shared" ref="AQ12:AQ30" si="21">IF(AND(AE12&lt;&gt;$AG$61,AE12&lt;&gt;$AG$62),AK12-AO12,"")&amp;IF(OR(AE12=$AG$61,AE12=$AG$62),AK12,"")</f>
        <v>1,2</v>
      </c>
      <c r="AR12" s="7">
        <f t="shared" si="4"/>
        <v>0</v>
      </c>
      <c r="AS12" s="7">
        <f t="shared" si="5"/>
        <v>0</v>
      </c>
      <c r="AT12" s="7">
        <f t="shared" ref="AT12:AT28" si="22">AR12+AS12</f>
        <v>0</v>
      </c>
      <c r="AU12" s="7">
        <f>IF(AI12,0,AU11+AT12)</f>
        <v>0</v>
      </c>
      <c r="AV12" s="7">
        <f t="shared" si="6"/>
        <v>0</v>
      </c>
      <c r="AW12" s="7">
        <f t="shared" si="7"/>
        <v>0</v>
      </c>
      <c r="AX12" s="7">
        <f t="shared" si="8"/>
        <v>0</v>
      </c>
      <c r="AY12" s="7">
        <f t="shared" ref="AY12:AY30" si="23">$AJ12-($AL12*AP12)</f>
        <v>12</v>
      </c>
      <c r="AZ12" s="7">
        <f>SUM(AB$11:AB12)</f>
        <v>20</v>
      </c>
      <c r="BA12" s="7">
        <f>AY12-(AU12+AW12)</f>
        <v>12</v>
      </c>
      <c r="BB12" s="7" t="b">
        <f>AND((BA12&lt;0),NOT(AE12=AG$61))</f>
        <v>0</v>
      </c>
      <c r="BC12" s="13" t="b">
        <f>(AX12+0&gt;AY12+0)</f>
        <v>0</v>
      </c>
      <c r="BD12" s="13" t="b">
        <f>(AQ12+0&lt;0)</f>
        <v>0</v>
      </c>
      <c r="BE12" s="13" t="b">
        <f t="shared" si="9"/>
        <v>0</v>
      </c>
      <c r="BF12" s="14" t="b">
        <f t="shared" ref="BF12:BF31" si="24">OR(BB12,BD12,BE12)</f>
        <v>0</v>
      </c>
      <c r="BG12" s="6" t="str">
        <f t="shared" si="10"/>
        <v>OK</v>
      </c>
      <c r="BH12" s="6" t="str">
        <f t="shared" ref="BH12:BH31" si="25">IF(BB12,BH$4,", ")&amp;IF(AND(BB12,BD12),", ","")&amp;IF(AND(BB12,BE12,NOT(BD12)),", ","")&amp;IF(BD12,BH$5,"")&amp;IF(AND(BD12,BE12),", ","")&amp;IF(BE12,BH$6,"")</f>
        <v xml:space="preserve">, </v>
      </c>
    </row>
    <row r="13" spans="1:60" ht="13.5" thickBot="1">
      <c r="A13" s="32"/>
      <c r="B13" s="52">
        <f t="shared" ref="B13:B28" si="26">B12+1</f>
        <v>3</v>
      </c>
      <c r="C13" s="3" t="s">
        <v>10</v>
      </c>
      <c r="D13" s="3">
        <v>10</v>
      </c>
      <c r="E13" s="53" t="str">
        <f>AQ13</f>
        <v>1,2</v>
      </c>
      <c r="F13" s="54" t="str">
        <f t="shared" si="12"/>
        <v>OK</v>
      </c>
      <c r="G13" s="47" t="str">
        <f>BH13</f>
        <v xml:space="preserve">, </v>
      </c>
      <c r="AA13" s="6">
        <f t="shared" si="14"/>
        <v>3</v>
      </c>
      <c r="AB13" s="10">
        <f t="shared" si="15"/>
        <v>10</v>
      </c>
      <c r="AC13" s="6">
        <f t="shared" si="0"/>
        <v>1</v>
      </c>
      <c r="AD13" s="11" t="str">
        <f t="shared" si="1"/>
        <v>Digital (CAN)</v>
      </c>
      <c r="AE13" s="10" t="str">
        <f t="shared" si="16"/>
        <v>NONE</v>
      </c>
      <c r="AF13" s="11" t="str">
        <f t="shared" si="17"/>
        <v>0</v>
      </c>
      <c r="AG13" s="11" t="str">
        <f t="shared" si="18"/>
        <v>0</v>
      </c>
      <c r="AH13" s="11" t="str">
        <f t="shared" si="19"/>
        <v>0</v>
      </c>
      <c r="AI13" s="27" t="b">
        <f t="shared" si="20"/>
        <v>0</v>
      </c>
      <c r="AJ13" s="6" t="str">
        <f>IF(OR($AI$11:$AI13),AH$61,AF$35)</f>
        <v>12</v>
      </c>
      <c r="AK13" s="6" t="str">
        <f>IF(OR($AI$11:$AI13),AI$61,AG$35)</f>
        <v>1,2</v>
      </c>
      <c r="AL13" s="6" t="str">
        <f>IF(OR($AI$11:$AI13),AJ$61,AH$35)</f>
        <v>0,05</v>
      </c>
      <c r="AM13" s="9">
        <f t="shared" si="2"/>
        <v>1</v>
      </c>
      <c r="AN13" s="9">
        <f t="shared" si="3"/>
        <v>1</v>
      </c>
      <c r="AO13" s="9">
        <f>IF(AI13,-SUM(AO14:AO$30),AG13+0)</f>
        <v>0</v>
      </c>
      <c r="AP13" s="12">
        <f>SUM(AO13:$AO$30)</f>
        <v>0</v>
      </c>
      <c r="AQ13" s="9" t="str">
        <f t="shared" si="21"/>
        <v>1,2</v>
      </c>
      <c r="AR13" s="7">
        <f t="shared" si="4"/>
        <v>0</v>
      </c>
      <c r="AS13" s="7">
        <f t="shared" si="5"/>
        <v>0</v>
      </c>
      <c r="AT13" s="7">
        <f t="shared" si="22"/>
        <v>0</v>
      </c>
      <c r="AU13" s="7">
        <f t="shared" ref="AU13:AU30" si="27">IF(AI13,0,AU12+AT13)</f>
        <v>0</v>
      </c>
      <c r="AV13" s="7">
        <f t="shared" si="6"/>
        <v>0</v>
      </c>
      <c r="AW13" s="7">
        <f t="shared" si="7"/>
        <v>0</v>
      </c>
      <c r="AX13" s="7">
        <f>IF(AND(AX14,NOT(AI13)),AX14+AT13,AW13+AT13)</f>
        <v>0</v>
      </c>
      <c r="AY13" s="7">
        <f t="shared" si="23"/>
        <v>12</v>
      </c>
      <c r="AZ13" s="7">
        <f>SUM(AB$11:AB13)</f>
        <v>30</v>
      </c>
      <c r="BA13" s="7">
        <f>AY13-(AU13+AW13)</f>
        <v>12</v>
      </c>
      <c r="BB13" s="7" t="b">
        <f t="shared" ref="BB13:BB30" si="28">AND((BA13&lt;0),NOT(AE13=AG$61))</f>
        <v>0</v>
      </c>
      <c r="BC13" s="13" t="b">
        <f t="shared" ref="BC13:BC30" si="29">(AX13+0&gt;AY13+0)</f>
        <v>0</v>
      </c>
      <c r="BD13" s="13" t="b">
        <f t="shared" ref="BD13:BD30" si="30">(AQ13+0&lt;0)</f>
        <v>0</v>
      </c>
      <c r="BE13" s="13" t="b">
        <f t="shared" si="9"/>
        <v>0</v>
      </c>
      <c r="BF13" s="14" t="b">
        <f t="shared" si="24"/>
        <v>0</v>
      </c>
      <c r="BG13" s="6" t="str">
        <f t="shared" si="10"/>
        <v>OK</v>
      </c>
      <c r="BH13" s="6" t="str">
        <f t="shared" si="25"/>
        <v xml:space="preserve">, </v>
      </c>
    </row>
    <row r="14" spans="1:60" ht="13.5" thickBot="1">
      <c r="A14" s="32"/>
      <c r="B14" s="52">
        <f t="shared" si="26"/>
        <v>4</v>
      </c>
      <c r="C14" s="3" t="s">
        <v>10</v>
      </c>
      <c r="D14" s="3">
        <v>10</v>
      </c>
      <c r="E14" s="53" t="str">
        <f t="shared" si="11"/>
        <v>1,2</v>
      </c>
      <c r="F14" s="54" t="str">
        <f t="shared" si="12"/>
        <v>OK</v>
      </c>
      <c r="G14" s="47" t="str">
        <f t="shared" si="13"/>
        <v xml:space="preserve">, </v>
      </c>
      <c r="AA14" s="6">
        <f t="shared" si="14"/>
        <v>4</v>
      </c>
      <c r="AB14" s="10">
        <f t="shared" si="15"/>
        <v>10</v>
      </c>
      <c r="AC14" s="6">
        <f t="shared" si="0"/>
        <v>1</v>
      </c>
      <c r="AD14" s="11" t="str">
        <f t="shared" si="1"/>
        <v>Digital (CAN)</v>
      </c>
      <c r="AE14" s="10" t="str">
        <f t="shared" si="16"/>
        <v>NONE</v>
      </c>
      <c r="AF14" s="11" t="str">
        <f t="shared" si="17"/>
        <v>0</v>
      </c>
      <c r="AG14" s="11" t="str">
        <f t="shared" si="18"/>
        <v>0</v>
      </c>
      <c r="AH14" s="11" t="str">
        <f t="shared" si="19"/>
        <v>0</v>
      </c>
      <c r="AI14" s="27" t="b">
        <f t="shared" si="20"/>
        <v>0</v>
      </c>
      <c r="AJ14" s="6" t="str">
        <f>IF(OR($AI$11:$AI14),AH$61,AF$35)</f>
        <v>12</v>
      </c>
      <c r="AK14" s="6" t="str">
        <f>IF(OR($AI$11:$AI14),AI$61,AG$35)</f>
        <v>1,2</v>
      </c>
      <c r="AL14" s="6" t="str">
        <f>IF(OR($AI$11:$AI14),AJ$61,AH$35)</f>
        <v>0,05</v>
      </c>
      <c r="AM14" s="9">
        <f t="shared" si="2"/>
        <v>1</v>
      </c>
      <c r="AN14" s="9">
        <f t="shared" si="3"/>
        <v>1</v>
      </c>
      <c r="AO14" s="9">
        <f>IF(AI14,-SUM(AO15:AO$30),AG14+0)</f>
        <v>0</v>
      </c>
      <c r="AP14" s="12">
        <f>SUM(AO14:$AO$30)</f>
        <v>0</v>
      </c>
      <c r="AQ14" s="9" t="str">
        <f t="shared" si="21"/>
        <v>1,2</v>
      </c>
      <c r="AR14" s="7">
        <f t="shared" si="4"/>
        <v>0</v>
      </c>
      <c r="AS14" s="7">
        <f t="shared" si="5"/>
        <v>0</v>
      </c>
      <c r="AT14" s="7">
        <f t="shared" si="22"/>
        <v>0</v>
      </c>
      <c r="AU14" s="7">
        <f t="shared" si="27"/>
        <v>0</v>
      </c>
      <c r="AV14" s="7">
        <f>1*AG14*AH14</f>
        <v>0</v>
      </c>
      <c r="AW14" s="7">
        <f t="shared" si="7"/>
        <v>0</v>
      </c>
      <c r="AX14" s="7">
        <f t="shared" si="8"/>
        <v>0</v>
      </c>
      <c r="AY14" s="7">
        <f>$AJ14-($AL14*AP14)</f>
        <v>12</v>
      </c>
      <c r="AZ14" s="7">
        <f>SUM(AB$11:AB14)</f>
        <v>40</v>
      </c>
      <c r="BA14" s="7">
        <f>AY14-(AU14+AW14)</f>
        <v>12</v>
      </c>
      <c r="BB14" s="7" t="b">
        <f t="shared" si="28"/>
        <v>0</v>
      </c>
      <c r="BC14" s="13" t="b">
        <f t="shared" si="29"/>
        <v>0</v>
      </c>
      <c r="BD14" s="13" t="b">
        <f t="shared" si="30"/>
        <v>0</v>
      </c>
      <c r="BE14" s="13" t="b">
        <f t="shared" si="9"/>
        <v>0</v>
      </c>
      <c r="BF14" s="14" t="b">
        <f t="shared" si="24"/>
        <v>0</v>
      </c>
      <c r="BG14" s="6" t="str">
        <f t="shared" si="10"/>
        <v>OK</v>
      </c>
      <c r="BH14" s="6" t="str">
        <f t="shared" si="25"/>
        <v xml:space="preserve">, </v>
      </c>
    </row>
    <row r="15" spans="1:60" ht="13.5" thickBot="1">
      <c r="A15" s="32"/>
      <c r="B15" s="52">
        <f t="shared" si="26"/>
        <v>5</v>
      </c>
      <c r="C15" s="3" t="s">
        <v>10</v>
      </c>
      <c r="D15" s="3">
        <v>10</v>
      </c>
      <c r="E15" s="53" t="str">
        <f t="shared" si="11"/>
        <v>1,2</v>
      </c>
      <c r="F15" s="54" t="str">
        <f t="shared" si="12"/>
        <v>OK</v>
      </c>
      <c r="G15" s="47" t="str">
        <f t="shared" si="13"/>
        <v xml:space="preserve">, </v>
      </c>
      <c r="AA15" s="6">
        <f t="shared" si="14"/>
        <v>5</v>
      </c>
      <c r="AB15" s="10">
        <f t="shared" si="15"/>
        <v>10</v>
      </c>
      <c r="AC15" s="6">
        <f t="shared" si="0"/>
        <v>1</v>
      </c>
      <c r="AD15" s="11" t="str">
        <f t="shared" si="1"/>
        <v>Digital (CAN)</v>
      </c>
      <c r="AE15" s="10" t="str">
        <f t="shared" si="16"/>
        <v>NONE</v>
      </c>
      <c r="AF15" s="11" t="str">
        <f t="shared" si="17"/>
        <v>0</v>
      </c>
      <c r="AG15" s="11" t="str">
        <f t="shared" si="18"/>
        <v>0</v>
      </c>
      <c r="AH15" s="11" t="str">
        <f t="shared" si="19"/>
        <v>0</v>
      </c>
      <c r="AI15" s="27" t="b">
        <f t="shared" si="20"/>
        <v>0</v>
      </c>
      <c r="AJ15" s="6" t="str">
        <f>IF(OR($AI$11:$AI15),AH$61,AF$35)</f>
        <v>12</v>
      </c>
      <c r="AK15" s="6" t="str">
        <f>IF(OR($AI$11:$AI15),AI$61,AG$35)</f>
        <v>1,2</v>
      </c>
      <c r="AL15" s="6" t="str">
        <f>IF(OR($AI$11:$AI15),AJ$61,AH$35)</f>
        <v>0,05</v>
      </c>
      <c r="AM15" s="9">
        <f t="shared" si="2"/>
        <v>1</v>
      </c>
      <c r="AN15" s="9">
        <f t="shared" si="3"/>
        <v>1</v>
      </c>
      <c r="AO15" s="9">
        <f>IF(AI15,-SUM(AO16:AO$30),AG15+0)</f>
        <v>0</v>
      </c>
      <c r="AP15" s="12">
        <f>SUM(AO15:$AO$30)</f>
        <v>0</v>
      </c>
      <c r="AQ15" s="9" t="str">
        <f t="shared" si="21"/>
        <v>1,2</v>
      </c>
      <c r="AR15" s="7">
        <f t="shared" si="4"/>
        <v>0</v>
      </c>
      <c r="AS15" s="7">
        <f t="shared" si="5"/>
        <v>0</v>
      </c>
      <c r="AT15" s="7">
        <f t="shared" si="22"/>
        <v>0</v>
      </c>
      <c r="AU15" s="7">
        <f>IF(AI15,0,AU14+AT15)</f>
        <v>0</v>
      </c>
      <c r="AV15" s="7">
        <f t="shared" si="6"/>
        <v>0</v>
      </c>
      <c r="AW15" s="7">
        <f>IF(NOT(AI15),AF15+AV15,0)</f>
        <v>0</v>
      </c>
      <c r="AX15" s="7">
        <f>IF(AND(AX16,NOT(AI15)),AX16+AT15,AW15+AT15)</f>
        <v>0</v>
      </c>
      <c r="AY15" s="7">
        <f t="shared" si="23"/>
        <v>12</v>
      </c>
      <c r="AZ15" s="7">
        <f>SUM(AB$11:AB15)</f>
        <v>50</v>
      </c>
      <c r="BA15" s="7">
        <f t="shared" ref="BA15:BA29" si="31">AY15-(AU15+AW15)</f>
        <v>12</v>
      </c>
      <c r="BB15" s="7" t="b">
        <f t="shared" si="28"/>
        <v>0</v>
      </c>
      <c r="BC15" s="13" t="b">
        <f t="shared" si="29"/>
        <v>0</v>
      </c>
      <c r="BD15" s="13" t="b">
        <f t="shared" si="30"/>
        <v>0</v>
      </c>
      <c r="BE15" s="13" t="b">
        <f t="shared" si="9"/>
        <v>0</v>
      </c>
      <c r="BF15" s="14" t="b">
        <f t="shared" si="24"/>
        <v>0</v>
      </c>
      <c r="BG15" s="6" t="str">
        <f t="shared" si="10"/>
        <v>OK</v>
      </c>
      <c r="BH15" s="6" t="str">
        <f t="shared" si="25"/>
        <v xml:space="preserve">, </v>
      </c>
    </row>
    <row r="16" spans="1:60" ht="13.5" thickBot="1">
      <c r="A16" s="32"/>
      <c r="B16" s="52">
        <f t="shared" si="26"/>
        <v>6</v>
      </c>
      <c r="C16" s="3" t="s">
        <v>10</v>
      </c>
      <c r="D16" s="3">
        <v>10</v>
      </c>
      <c r="E16" s="53" t="str">
        <f t="shared" si="11"/>
        <v>1,2</v>
      </c>
      <c r="F16" s="54" t="str">
        <f t="shared" si="12"/>
        <v>OK</v>
      </c>
      <c r="G16" s="47" t="str">
        <f t="shared" si="13"/>
        <v xml:space="preserve">, </v>
      </c>
      <c r="AA16" s="6">
        <f t="shared" si="14"/>
        <v>6</v>
      </c>
      <c r="AB16" s="10">
        <f t="shared" si="15"/>
        <v>10</v>
      </c>
      <c r="AC16" s="6">
        <f t="shared" si="0"/>
        <v>1</v>
      </c>
      <c r="AD16" s="11" t="str">
        <f t="shared" si="1"/>
        <v>Digital (CAN)</v>
      </c>
      <c r="AE16" s="10" t="str">
        <f t="shared" si="16"/>
        <v>NONE</v>
      </c>
      <c r="AF16" s="11" t="str">
        <f t="shared" si="17"/>
        <v>0</v>
      </c>
      <c r="AG16" s="11" t="str">
        <f t="shared" si="18"/>
        <v>0</v>
      </c>
      <c r="AH16" s="11" t="str">
        <f t="shared" si="19"/>
        <v>0</v>
      </c>
      <c r="AI16" s="27" t="b">
        <f t="shared" si="20"/>
        <v>0</v>
      </c>
      <c r="AJ16" s="6" t="str">
        <f>IF(OR($AI$11:$AI16),AH$61,AF$35)</f>
        <v>12</v>
      </c>
      <c r="AK16" s="6" t="str">
        <f>IF(OR($AI$11:$AI16),AI$61,AG$35)</f>
        <v>1,2</v>
      </c>
      <c r="AL16" s="6" t="str">
        <f>IF(OR($AI$11:$AI16),AJ$61,AH$35)</f>
        <v>0,05</v>
      </c>
      <c r="AM16" s="9">
        <f t="shared" si="2"/>
        <v>1</v>
      </c>
      <c r="AN16" s="9">
        <f t="shared" si="3"/>
        <v>1</v>
      </c>
      <c r="AO16" s="9">
        <f>IF(AI16,-SUM(AO17:AO$30),AG16+0)</f>
        <v>0</v>
      </c>
      <c r="AP16" s="12">
        <f>SUM(AO16:$AO$30)</f>
        <v>0</v>
      </c>
      <c r="AQ16" s="9" t="str">
        <f t="shared" si="21"/>
        <v>1,2</v>
      </c>
      <c r="AR16" s="7">
        <f t="shared" si="4"/>
        <v>0</v>
      </c>
      <c r="AS16" s="7">
        <f t="shared" si="5"/>
        <v>0</v>
      </c>
      <c r="AT16" s="7">
        <f t="shared" si="22"/>
        <v>0</v>
      </c>
      <c r="AU16" s="7">
        <f t="shared" si="27"/>
        <v>0</v>
      </c>
      <c r="AV16" s="7">
        <f t="shared" si="6"/>
        <v>0</v>
      </c>
      <c r="AW16" s="7">
        <f t="shared" si="7"/>
        <v>0</v>
      </c>
      <c r="AX16" s="7">
        <f t="shared" si="8"/>
        <v>0</v>
      </c>
      <c r="AY16" s="7">
        <f>$AJ16-($AL16*AP16)</f>
        <v>12</v>
      </c>
      <c r="AZ16" s="7">
        <f>SUM(AB$11:AB16)</f>
        <v>60</v>
      </c>
      <c r="BA16" s="7">
        <f t="shared" si="31"/>
        <v>12</v>
      </c>
      <c r="BB16" s="7" t="b">
        <f t="shared" si="28"/>
        <v>0</v>
      </c>
      <c r="BC16" s="13" t="b">
        <f t="shared" si="29"/>
        <v>0</v>
      </c>
      <c r="BD16" s="13" t="b">
        <f t="shared" si="30"/>
        <v>0</v>
      </c>
      <c r="BE16" s="13" t="b">
        <f t="shared" si="9"/>
        <v>0</v>
      </c>
      <c r="BF16" s="14" t="b">
        <f t="shared" si="24"/>
        <v>0</v>
      </c>
      <c r="BG16" s="6" t="str">
        <f t="shared" si="10"/>
        <v>OK</v>
      </c>
      <c r="BH16" s="6" t="str">
        <f t="shared" si="25"/>
        <v xml:space="preserve">, </v>
      </c>
    </row>
    <row r="17" spans="1:60" ht="13.5" thickBot="1">
      <c r="A17" s="32"/>
      <c r="B17" s="52">
        <f t="shared" si="26"/>
        <v>7</v>
      </c>
      <c r="C17" s="3" t="s">
        <v>10</v>
      </c>
      <c r="D17" s="3">
        <v>10</v>
      </c>
      <c r="E17" s="53" t="str">
        <f t="shared" si="11"/>
        <v>1,2</v>
      </c>
      <c r="F17" s="54" t="str">
        <f t="shared" si="12"/>
        <v>OK</v>
      </c>
      <c r="G17" s="47" t="str">
        <f t="shared" si="13"/>
        <v xml:space="preserve">, </v>
      </c>
      <c r="AA17" s="6">
        <f t="shared" si="14"/>
        <v>7</v>
      </c>
      <c r="AB17" s="10">
        <f t="shared" si="15"/>
        <v>10</v>
      </c>
      <c r="AC17" s="6">
        <f t="shared" si="0"/>
        <v>1</v>
      </c>
      <c r="AD17" s="11" t="str">
        <f t="shared" si="1"/>
        <v>Digital (CAN)</v>
      </c>
      <c r="AE17" s="10" t="str">
        <f t="shared" si="16"/>
        <v>NONE</v>
      </c>
      <c r="AF17" s="11" t="str">
        <f t="shared" si="17"/>
        <v>0</v>
      </c>
      <c r="AG17" s="11" t="str">
        <f t="shared" si="18"/>
        <v>0</v>
      </c>
      <c r="AH17" s="11" t="str">
        <f t="shared" si="19"/>
        <v>0</v>
      </c>
      <c r="AI17" s="27" t="b">
        <f t="shared" si="20"/>
        <v>0</v>
      </c>
      <c r="AJ17" s="6" t="str">
        <f>IF(OR($AI$11:$AI17),AH$61,AF$35)</f>
        <v>12</v>
      </c>
      <c r="AK17" s="6" t="str">
        <f>IF(OR($AI$11:$AI17),AI$61,AG$35)</f>
        <v>1,2</v>
      </c>
      <c r="AL17" s="6" t="str">
        <f>IF(OR($AI$11:$AI17),AJ$61,AH$35)</f>
        <v>0,05</v>
      </c>
      <c r="AM17" s="9">
        <f t="shared" si="2"/>
        <v>1</v>
      </c>
      <c r="AN17" s="9">
        <f t="shared" si="3"/>
        <v>1</v>
      </c>
      <c r="AO17" s="9">
        <f>IF(AI17,-SUM(AO18:AO$30),AG17+0)</f>
        <v>0</v>
      </c>
      <c r="AP17" s="12">
        <f>SUM(AO17:$AO$30)</f>
        <v>0</v>
      </c>
      <c r="AQ17" s="9" t="str">
        <f t="shared" si="21"/>
        <v>1,2</v>
      </c>
      <c r="AR17" s="7">
        <f t="shared" si="4"/>
        <v>0</v>
      </c>
      <c r="AS17" s="7">
        <f t="shared" si="5"/>
        <v>0</v>
      </c>
      <c r="AT17" s="7">
        <f t="shared" si="22"/>
        <v>0</v>
      </c>
      <c r="AU17" s="7">
        <f t="shared" si="27"/>
        <v>0</v>
      </c>
      <c r="AV17" s="7">
        <f t="shared" si="6"/>
        <v>0</v>
      </c>
      <c r="AW17" s="7">
        <f t="shared" si="7"/>
        <v>0</v>
      </c>
      <c r="AX17" s="7">
        <f t="shared" si="8"/>
        <v>0</v>
      </c>
      <c r="AY17" s="7">
        <f>$AJ17-($AL17*AP17)</f>
        <v>12</v>
      </c>
      <c r="AZ17" s="7">
        <f>SUM(AB$11:AB17)</f>
        <v>70</v>
      </c>
      <c r="BA17" s="7">
        <f t="shared" si="31"/>
        <v>12</v>
      </c>
      <c r="BB17" s="7" t="b">
        <f t="shared" si="28"/>
        <v>0</v>
      </c>
      <c r="BC17" s="13" t="b">
        <f t="shared" si="29"/>
        <v>0</v>
      </c>
      <c r="BD17" s="13" t="b">
        <f t="shared" si="30"/>
        <v>0</v>
      </c>
      <c r="BE17" s="13" t="b">
        <f t="shared" si="9"/>
        <v>0</v>
      </c>
      <c r="BF17" s="14" t="b">
        <f t="shared" si="24"/>
        <v>0</v>
      </c>
      <c r="BG17" s="6" t="str">
        <f t="shared" si="10"/>
        <v>OK</v>
      </c>
      <c r="BH17" s="6" t="str">
        <f t="shared" si="25"/>
        <v xml:space="preserve">, </v>
      </c>
    </row>
    <row r="18" spans="1:60" ht="13.5" thickBot="1">
      <c r="A18" s="32"/>
      <c r="B18" s="52">
        <f t="shared" si="26"/>
        <v>8</v>
      </c>
      <c r="C18" s="3" t="s">
        <v>10</v>
      </c>
      <c r="D18" s="3">
        <v>10</v>
      </c>
      <c r="E18" s="53" t="str">
        <f t="shared" si="11"/>
        <v>1,2</v>
      </c>
      <c r="F18" s="54" t="str">
        <f t="shared" si="12"/>
        <v>OK</v>
      </c>
      <c r="G18" s="47" t="str">
        <f t="shared" si="13"/>
        <v xml:space="preserve">, </v>
      </c>
      <c r="AA18" s="6">
        <f t="shared" si="14"/>
        <v>8</v>
      </c>
      <c r="AB18" s="10">
        <f t="shared" si="15"/>
        <v>10</v>
      </c>
      <c r="AC18" s="6">
        <f t="shared" si="0"/>
        <v>1</v>
      </c>
      <c r="AD18" s="11" t="str">
        <f t="shared" si="1"/>
        <v>Digital (CAN)</v>
      </c>
      <c r="AE18" s="10" t="str">
        <f t="shared" si="16"/>
        <v>NONE</v>
      </c>
      <c r="AF18" s="11" t="str">
        <f t="shared" si="17"/>
        <v>0</v>
      </c>
      <c r="AG18" s="11" t="str">
        <f t="shared" si="18"/>
        <v>0</v>
      </c>
      <c r="AH18" s="11" t="str">
        <f t="shared" si="19"/>
        <v>0</v>
      </c>
      <c r="AI18" s="27" t="b">
        <f t="shared" si="20"/>
        <v>0</v>
      </c>
      <c r="AJ18" s="6" t="str">
        <f>IF(OR($AI$11:$AI18),AH$61,AF$35)</f>
        <v>12</v>
      </c>
      <c r="AK18" s="6" t="str">
        <f>IF(OR($AI$11:$AI18),AI$61,AG$35)</f>
        <v>1,2</v>
      </c>
      <c r="AL18" s="6" t="str">
        <f>IF(OR($AI$11:$AI18),AJ$61,AH$35)</f>
        <v>0,05</v>
      </c>
      <c r="AM18" s="9">
        <f t="shared" si="2"/>
        <v>1</v>
      </c>
      <c r="AN18" s="9">
        <f t="shared" si="3"/>
        <v>1</v>
      </c>
      <c r="AO18" s="9">
        <f>IF(AI18,-SUM(AO19:AO$30),AG18+0)</f>
        <v>0</v>
      </c>
      <c r="AP18" s="12">
        <f>SUM(AO18:$AO$30)</f>
        <v>0</v>
      </c>
      <c r="AQ18" s="9" t="str">
        <f t="shared" si="21"/>
        <v>1,2</v>
      </c>
      <c r="AR18" s="7">
        <f t="shared" si="4"/>
        <v>0</v>
      </c>
      <c r="AS18" s="7">
        <f t="shared" si="5"/>
        <v>0</v>
      </c>
      <c r="AT18" s="7">
        <f t="shared" si="22"/>
        <v>0</v>
      </c>
      <c r="AU18" s="7">
        <f t="shared" si="27"/>
        <v>0</v>
      </c>
      <c r="AV18" s="7">
        <f t="shared" si="6"/>
        <v>0</v>
      </c>
      <c r="AW18" s="7">
        <f t="shared" si="7"/>
        <v>0</v>
      </c>
      <c r="AX18" s="7">
        <f t="shared" si="8"/>
        <v>0</v>
      </c>
      <c r="AY18" s="7">
        <f>$AJ18-($AL18*AP18)</f>
        <v>12</v>
      </c>
      <c r="AZ18" s="7">
        <f>SUM(AB$11:AB18)</f>
        <v>80</v>
      </c>
      <c r="BA18" s="7">
        <f t="shared" si="31"/>
        <v>12</v>
      </c>
      <c r="BB18" s="7" t="b">
        <f t="shared" si="28"/>
        <v>0</v>
      </c>
      <c r="BC18" s="13" t="b">
        <f t="shared" si="29"/>
        <v>0</v>
      </c>
      <c r="BD18" s="13" t="b">
        <f t="shared" si="30"/>
        <v>0</v>
      </c>
      <c r="BE18" s="13" t="b">
        <f t="shared" si="9"/>
        <v>0</v>
      </c>
      <c r="BF18" s="14" t="b">
        <f t="shared" si="24"/>
        <v>0</v>
      </c>
      <c r="BG18" s="6" t="str">
        <f t="shared" si="10"/>
        <v>OK</v>
      </c>
      <c r="BH18" s="6" t="str">
        <f t="shared" si="25"/>
        <v xml:space="preserve">, </v>
      </c>
    </row>
    <row r="19" spans="1:60" ht="13.5" thickBot="1">
      <c r="A19" s="32"/>
      <c r="B19" s="52">
        <f t="shared" si="26"/>
        <v>9</v>
      </c>
      <c r="C19" s="3" t="s">
        <v>10</v>
      </c>
      <c r="D19" s="3">
        <v>10</v>
      </c>
      <c r="E19" s="53" t="str">
        <f t="shared" si="11"/>
        <v>1,2</v>
      </c>
      <c r="F19" s="54" t="str">
        <f t="shared" si="12"/>
        <v>OK</v>
      </c>
      <c r="G19" s="47" t="str">
        <f t="shared" si="13"/>
        <v xml:space="preserve">, </v>
      </c>
      <c r="AA19" s="6">
        <f t="shared" si="14"/>
        <v>9</v>
      </c>
      <c r="AB19" s="10">
        <f t="shared" si="15"/>
        <v>10</v>
      </c>
      <c r="AC19" s="6">
        <f t="shared" si="0"/>
        <v>1</v>
      </c>
      <c r="AD19" s="11" t="str">
        <f t="shared" si="1"/>
        <v>Digital (CAN)</v>
      </c>
      <c r="AE19" s="10" t="str">
        <f t="shared" si="16"/>
        <v>NONE</v>
      </c>
      <c r="AF19" s="11" t="str">
        <f t="shared" si="17"/>
        <v>0</v>
      </c>
      <c r="AG19" s="11" t="str">
        <f t="shared" si="18"/>
        <v>0</v>
      </c>
      <c r="AH19" s="11" t="str">
        <f t="shared" si="19"/>
        <v>0</v>
      </c>
      <c r="AI19" s="27" t="b">
        <f t="shared" si="20"/>
        <v>0</v>
      </c>
      <c r="AJ19" s="6" t="str">
        <f>IF(OR($AI$11:$AI19),AH$61,AF$35)</f>
        <v>12</v>
      </c>
      <c r="AK19" s="6" t="str">
        <f>IF(OR($AI$11:$AI19),AI$61,AG$35)</f>
        <v>1,2</v>
      </c>
      <c r="AL19" s="6" t="str">
        <f>IF(OR($AI$11:$AI19),AJ$61,AH$35)</f>
        <v>0,05</v>
      </c>
      <c r="AM19" s="9">
        <f>AC19</f>
        <v>1</v>
      </c>
      <c r="AN19" s="9">
        <f t="shared" si="3"/>
        <v>1</v>
      </c>
      <c r="AO19" s="9">
        <f>IF(AI19,-SUM(AO20:AO$30),AG19+0)</f>
        <v>0</v>
      </c>
      <c r="AP19" s="12">
        <f>SUM(AO19:$AO$30)</f>
        <v>0</v>
      </c>
      <c r="AQ19" s="9" t="str">
        <f t="shared" si="21"/>
        <v>1,2</v>
      </c>
      <c r="AR19" s="7">
        <f t="shared" si="4"/>
        <v>0</v>
      </c>
      <c r="AS19" s="7">
        <f t="shared" si="5"/>
        <v>0</v>
      </c>
      <c r="AT19" s="7">
        <f t="shared" si="22"/>
        <v>0</v>
      </c>
      <c r="AU19" s="7">
        <f t="shared" si="27"/>
        <v>0</v>
      </c>
      <c r="AV19" s="7">
        <f t="shared" si="6"/>
        <v>0</v>
      </c>
      <c r="AW19" s="7">
        <f t="shared" si="7"/>
        <v>0</v>
      </c>
      <c r="AX19" s="7">
        <f t="shared" si="8"/>
        <v>0</v>
      </c>
      <c r="AY19" s="7">
        <f t="shared" si="23"/>
        <v>12</v>
      </c>
      <c r="AZ19" s="7">
        <f>SUM(AB$11:AB19)</f>
        <v>90</v>
      </c>
      <c r="BA19" s="7">
        <f t="shared" si="31"/>
        <v>12</v>
      </c>
      <c r="BB19" s="7" t="b">
        <f t="shared" si="28"/>
        <v>0</v>
      </c>
      <c r="BC19" s="13" t="b">
        <f t="shared" si="29"/>
        <v>0</v>
      </c>
      <c r="BD19" s="13" t="b">
        <f t="shared" si="30"/>
        <v>0</v>
      </c>
      <c r="BE19" s="13" t="b">
        <f t="shared" si="9"/>
        <v>0</v>
      </c>
      <c r="BF19" s="14" t="b">
        <f t="shared" si="24"/>
        <v>0</v>
      </c>
      <c r="BG19" s="6" t="str">
        <f t="shared" si="10"/>
        <v>OK</v>
      </c>
      <c r="BH19" s="6" t="str">
        <f t="shared" si="25"/>
        <v xml:space="preserve">, </v>
      </c>
    </row>
    <row r="20" spans="1:60" ht="13.5" thickBot="1">
      <c r="A20" s="32"/>
      <c r="B20" s="52">
        <f t="shared" si="26"/>
        <v>10</v>
      </c>
      <c r="C20" s="3" t="s">
        <v>10</v>
      </c>
      <c r="D20" s="3">
        <v>10</v>
      </c>
      <c r="E20" s="53" t="str">
        <f t="shared" si="11"/>
        <v>1,2</v>
      </c>
      <c r="F20" s="54" t="str">
        <f t="shared" si="12"/>
        <v>OK</v>
      </c>
      <c r="G20" s="47" t="str">
        <f t="shared" si="13"/>
        <v xml:space="preserve">, </v>
      </c>
      <c r="AA20" s="6">
        <f t="shared" si="14"/>
        <v>10</v>
      </c>
      <c r="AB20" s="10">
        <f t="shared" si="15"/>
        <v>10</v>
      </c>
      <c r="AC20" s="6">
        <f t="shared" si="0"/>
        <v>1</v>
      </c>
      <c r="AD20" s="11" t="str">
        <f t="shared" si="1"/>
        <v>Digital (CAN)</v>
      </c>
      <c r="AE20" s="10" t="str">
        <f t="shared" si="16"/>
        <v>NONE</v>
      </c>
      <c r="AF20" s="11" t="str">
        <f t="shared" si="17"/>
        <v>0</v>
      </c>
      <c r="AG20" s="11" t="str">
        <f t="shared" si="18"/>
        <v>0</v>
      </c>
      <c r="AH20" s="11" t="str">
        <f t="shared" si="19"/>
        <v>0</v>
      </c>
      <c r="AI20" s="27" t="b">
        <f t="shared" si="20"/>
        <v>0</v>
      </c>
      <c r="AJ20" s="6" t="str">
        <f>IF(OR($AI$11:$AI20),AH$61,AF$35)</f>
        <v>12</v>
      </c>
      <c r="AK20" s="6" t="str">
        <f>IF(OR($AI$11:$AI20),AI$61,AG$35)</f>
        <v>1,2</v>
      </c>
      <c r="AL20" s="6" t="str">
        <f>IF(OR($AI$11:$AI20),AJ$61,AH$35)</f>
        <v>0,05</v>
      </c>
      <c r="AM20" s="9">
        <f t="shared" si="2"/>
        <v>1</v>
      </c>
      <c r="AN20" s="9">
        <f t="shared" si="3"/>
        <v>1</v>
      </c>
      <c r="AO20" s="9">
        <f>IF(AI20,-SUM(AO21:AO$30),AG20+0)</f>
        <v>0</v>
      </c>
      <c r="AP20" s="12">
        <f>SUM(AO20:$AO$30)</f>
        <v>0</v>
      </c>
      <c r="AQ20" s="9" t="str">
        <f t="shared" si="21"/>
        <v>1,2</v>
      </c>
      <c r="AR20" s="7">
        <f t="shared" si="4"/>
        <v>0</v>
      </c>
      <c r="AS20" s="7">
        <f t="shared" si="5"/>
        <v>0</v>
      </c>
      <c r="AT20" s="7">
        <f t="shared" si="22"/>
        <v>0</v>
      </c>
      <c r="AU20" s="7">
        <f t="shared" si="27"/>
        <v>0</v>
      </c>
      <c r="AV20" s="7">
        <f t="shared" si="6"/>
        <v>0</v>
      </c>
      <c r="AW20" s="7">
        <f t="shared" si="7"/>
        <v>0</v>
      </c>
      <c r="AX20" s="7">
        <f t="shared" si="8"/>
        <v>0</v>
      </c>
      <c r="AY20" s="7">
        <f t="shared" si="23"/>
        <v>12</v>
      </c>
      <c r="AZ20" s="7">
        <f>SUM(AB$11:AB20)</f>
        <v>100</v>
      </c>
      <c r="BA20" s="7">
        <f t="shared" si="31"/>
        <v>12</v>
      </c>
      <c r="BB20" s="7" t="b">
        <f t="shared" si="28"/>
        <v>0</v>
      </c>
      <c r="BC20" s="13" t="b">
        <f t="shared" si="29"/>
        <v>0</v>
      </c>
      <c r="BD20" s="13" t="b">
        <f t="shared" si="30"/>
        <v>0</v>
      </c>
      <c r="BE20" s="13" t="b">
        <f t="shared" si="9"/>
        <v>0</v>
      </c>
      <c r="BF20" s="14" t="b">
        <f t="shared" si="24"/>
        <v>0</v>
      </c>
      <c r="BG20" s="6" t="str">
        <f t="shared" si="10"/>
        <v>OK</v>
      </c>
      <c r="BH20" s="6" t="str">
        <f t="shared" si="25"/>
        <v xml:space="preserve">, </v>
      </c>
    </row>
    <row r="21" spans="1:60" ht="13.5" thickBot="1">
      <c r="A21" s="32"/>
      <c r="B21" s="52">
        <f t="shared" si="26"/>
        <v>11</v>
      </c>
      <c r="C21" s="3" t="s">
        <v>10</v>
      </c>
      <c r="D21" s="3">
        <v>10</v>
      </c>
      <c r="E21" s="53" t="str">
        <f t="shared" si="11"/>
        <v>1,2</v>
      </c>
      <c r="F21" s="54" t="str">
        <f t="shared" si="12"/>
        <v>OK</v>
      </c>
      <c r="G21" s="47" t="str">
        <f t="shared" si="13"/>
        <v xml:space="preserve">, </v>
      </c>
      <c r="AA21" s="6">
        <f t="shared" si="14"/>
        <v>11</v>
      </c>
      <c r="AB21" s="10">
        <f t="shared" si="15"/>
        <v>10</v>
      </c>
      <c r="AC21" s="6">
        <f t="shared" si="0"/>
        <v>1</v>
      </c>
      <c r="AD21" s="11" t="str">
        <f t="shared" si="1"/>
        <v>Digital (CAN)</v>
      </c>
      <c r="AE21" s="10" t="str">
        <f t="shared" si="16"/>
        <v>NONE</v>
      </c>
      <c r="AF21" s="11" t="str">
        <f t="shared" si="17"/>
        <v>0</v>
      </c>
      <c r="AG21" s="11" t="str">
        <f t="shared" si="18"/>
        <v>0</v>
      </c>
      <c r="AH21" s="11" t="str">
        <f t="shared" si="19"/>
        <v>0</v>
      </c>
      <c r="AI21" s="27" t="b">
        <f t="shared" si="20"/>
        <v>0</v>
      </c>
      <c r="AJ21" s="6" t="str">
        <f>IF(OR($AI$11:$AI21),AH$61,AF$35)</f>
        <v>12</v>
      </c>
      <c r="AK21" s="6" t="str">
        <f>IF(OR($AI$11:$AI21),AI$61,AG$35)</f>
        <v>1,2</v>
      </c>
      <c r="AL21" s="6" t="str">
        <f>IF(OR($AI$11:$AI21),AJ$61,AH$35)</f>
        <v>0,05</v>
      </c>
      <c r="AM21" s="9">
        <f t="shared" si="2"/>
        <v>1</v>
      </c>
      <c r="AN21" s="9">
        <f t="shared" si="3"/>
        <v>1</v>
      </c>
      <c r="AO21" s="9">
        <f>IF(AI21,-SUM(AO22:AO$30),AG21+0)</f>
        <v>0</v>
      </c>
      <c r="AP21" s="12">
        <f>SUM(AO21:$AO$30)</f>
        <v>0</v>
      </c>
      <c r="AQ21" s="9" t="str">
        <f t="shared" si="21"/>
        <v>1,2</v>
      </c>
      <c r="AR21" s="7">
        <f t="shared" si="4"/>
        <v>0</v>
      </c>
      <c r="AS21" s="7">
        <f t="shared" si="5"/>
        <v>0</v>
      </c>
      <c r="AT21" s="7">
        <f t="shared" si="22"/>
        <v>0</v>
      </c>
      <c r="AU21" s="7">
        <f t="shared" si="27"/>
        <v>0</v>
      </c>
      <c r="AV21" s="7">
        <f t="shared" si="6"/>
        <v>0</v>
      </c>
      <c r="AW21" s="7">
        <f t="shared" si="7"/>
        <v>0</v>
      </c>
      <c r="AX21" s="7">
        <f t="shared" si="8"/>
        <v>0</v>
      </c>
      <c r="AY21" s="7">
        <f t="shared" si="23"/>
        <v>12</v>
      </c>
      <c r="AZ21" s="7">
        <f>SUM(AB$11:AB21)</f>
        <v>110</v>
      </c>
      <c r="BA21" s="7">
        <f t="shared" si="31"/>
        <v>12</v>
      </c>
      <c r="BB21" s="7" t="b">
        <f t="shared" si="28"/>
        <v>0</v>
      </c>
      <c r="BC21" s="13" t="b">
        <f t="shared" si="29"/>
        <v>0</v>
      </c>
      <c r="BD21" s="13" t="b">
        <f t="shared" si="30"/>
        <v>0</v>
      </c>
      <c r="BE21" s="13" t="b">
        <f t="shared" si="9"/>
        <v>0</v>
      </c>
      <c r="BF21" s="14" t="b">
        <f t="shared" si="24"/>
        <v>0</v>
      </c>
      <c r="BG21" s="6" t="str">
        <f t="shared" si="10"/>
        <v>OK</v>
      </c>
      <c r="BH21" s="6" t="str">
        <f t="shared" si="25"/>
        <v xml:space="preserve">, </v>
      </c>
    </row>
    <row r="22" spans="1:60" ht="13.5" thickBot="1">
      <c r="A22" s="32"/>
      <c r="B22" s="52">
        <f t="shared" si="26"/>
        <v>12</v>
      </c>
      <c r="C22" s="3" t="s">
        <v>10</v>
      </c>
      <c r="D22" s="3">
        <v>10</v>
      </c>
      <c r="E22" s="53" t="str">
        <f t="shared" si="11"/>
        <v>1,2</v>
      </c>
      <c r="F22" s="54" t="str">
        <f t="shared" si="12"/>
        <v>OK</v>
      </c>
      <c r="G22" s="47" t="str">
        <f t="shared" si="13"/>
        <v xml:space="preserve">, </v>
      </c>
      <c r="AA22" s="6">
        <f t="shared" si="14"/>
        <v>12</v>
      </c>
      <c r="AB22" s="10">
        <f t="shared" si="15"/>
        <v>10</v>
      </c>
      <c r="AC22" s="6">
        <f t="shared" si="0"/>
        <v>1</v>
      </c>
      <c r="AD22" s="11" t="str">
        <f t="shared" si="1"/>
        <v>Digital (CAN)</v>
      </c>
      <c r="AE22" s="10" t="str">
        <f t="shared" si="16"/>
        <v>NONE</v>
      </c>
      <c r="AF22" s="11" t="str">
        <f t="shared" si="17"/>
        <v>0</v>
      </c>
      <c r="AG22" s="11" t="str">
        <f t="shared" si="18"/>
        <v>0</v>
      </c>
      <c r="AH22" s="11" t="str">
        <f t="shared" si="19"/>
        <v>0</v>
      </c>
      <c r="AI22" s="27" t="b">
        <f t="shared" si="20"/>
        <v>0</v>
      </c>
      <c r="AJ22" s="6" t="str">
        <f>IF(OR($AI$11:$AI22),AH$61,AF$35)</f>
        <v>12</v>
      </c>
      <c r="AK22" s="6" t="str">
        <f>IF(OR($AI$11:$AI22),AI$61,AG$35)</f>
        <v>1,2</v>
      </c>
      <c r="AL22" s="6" t="str">
        <f>IF(OR($AI$11:$AI22),AJ$61,AH$35)</f>
        <v>0,05</v>
      </c>
      <c r="AM22" s="9">
        <f t="shared" si="2"/>
        <v>1</v>
      </c>
      <c r="AN22" s="9">
        <f t="shared" si="3"/>
        <v>1</v>
      </c>
      <c r="AO22" s="9">
        <f>IF(AI22,-SUM(AO23:AO$30),AG22+0)</f>
        <v>0</v>
      </c>
      <c r="AP22" s="12">
        <f>SUM(AO22:$AO$30)</f>
        <v>0</v>
      </c>
      <c r="AQ22" s="9" t="str">
        <f t="shared" si="21"/>
        <v>1,2</v>
      </c>
      <c r="AR22" s="7">
        <f t="shared" si="4"/>
        <v>0</v>
      </c>
      <c r="AS22" s="7">
        <f t="shared" si="5"/>
        <v>0</v>
      </c>
      <c r="AT22" s="7">
        <f t="shared" si="22"/>
        <v>0</v>
      </c>
      <c r="AU22" s="7">
        <f t="shared" si="27"/>
        <v>0</v>
      </c>
      <c r="AV22" s="7">
        <f t="shared" si="6"/>
        <v>0</v>
      </c>
      <c r="AW22" s="7">
        <f t="shared" si="7"/>
        <v>0</v>
      </c>
      <c r="AX22" s="7">
        <f t="shared" si="8"/>
        <v>0</v>
      </c>
      <c r="AY22" s="7">
        <f t="shared" si="23"/>
        <v>12</v>
      </c>
      <c r="AZ22" s="7">
        <f>SUM(AB$11:AB22)</f>
        <v>120</v>
      </c>
      <c r="BA22" s="7">
        <f t="shared" si="31"/>
        <v>12</v>
      </c>
      <c r="BB22" s="7" t="b">
        <f t="shared" si="28"/>
        <v>0</v>
      </c>
      <c r="BC22" s="13" t="b">
        <f t="shared" si="29"/>
        <v>0</v>
      </c>
      <c r="BD22" s="13" t="b">
        <f t="shared" si="30"/>
        <v>0</v>
      </c>
      <c r="BE22" s="13" t="b">
        <f t="shared" si="9"/>
        <v>0</v>
      </c>
      <c r="BF22" s="14" t="b">
        <f t="shared" si="24"/>
        <v>0</v>
      </c>
      <c r="BG22" s="6" t="str">
        <f t="shared" si="10"/>
        <v>OK</v>
      </c>
      <c r="BH22" s="6" t="str">
        <f t="shared" si="25"/>
        <v xml:space="preserve">, </v>
      </c>
    </row>
    <row r="23" spans="1:60" ht="13.5" thickBot="1">
      <c r="A23" s="32"/>
      <c r="B23" s="52">
        <f t="shared" si="26"/>
        <v>13</v>
      </c>
      <c r="C23" s="3" t="s">
        <v>10</v>
      </c>
      <c r="D23" s="3">
        <v>10</v>
      </c>
      <c r="E23" s="53" t="str">
        <f t="shared" si="11"/>
        <v>1,2</v>
      </c>
      <c r="F23" s="54" t="str">
        <f t="shared" si="12"/>
        <v>OK</v>
      </c>
      <c r="G23" s="47" t="str">
        <f t="shared" si="13"/>
        <v xml:space="preserve">, </v>
      </c>
      <c r="AA23" s="6">
        <f t="shared" si="14"/>
        <v>13</v>
      </c>
      <c r="AB23" s="10">
        <f t="shared" si="15"/>
        <v>10</v>
      </c>
      <c r="AC23" s="6">
        <f t="shared" si="0"/>
        <v>1</v>
      </c>
      <c r="AD23" s="11" t="str">
        <f t="shared" si="1"/>
        <v>Digital (CAN)</v>
      </c>
      <c r="AE23" s="10" t="str">
        <f t="shared" si="16"/>
        <v>NONE</v>
      </c>
      <c r="AF23" s="11" t="str">
        <f t="shared" si="17"/>
        <v>0</v>
      </c>
      <c r="AG23" s="11" t="str">
        <f t="shared" si="18"/>
        <v>0</v>
      </c>
      <c r="AH23" s="11" t="str">
        <f t="shared" si="19"/>
        <v>0</v>
      </c>
      <c r="AI23" s="27" t="b">
        <f t="shared" si="20"/>
        <v>0</v>
      </c>
      <c r="AJ23" s="6" t="str">
        <f>IF(OR($AI$11:$AI23),AH$61,AF$35)</f>
        <v>12</v>
      </c>
      <c r="AK23" s="6" t="str">
        <f>IF(OR($AI$11:$AI23),AI$61,AG$35)</f>
        <v>1,2</v>
      </c>
      <c r="AL23" s="6" t="str">
        <f>IF(OR($AI$11:$AI23),AJ$61,AH$35)</f>
        <v>0,05</v>
      </c>
      <c r="AM23" s="9">
        <f t="shared" si="2"/>
        <v>1</v>
      </c>
      <c r="AN23" s="9">
        <f t="shared" si="3"/>
        <v>1</v>
      </c>
      <c r="AO23" s="9">
        <f>IF(AI23,-SUM(AO24:AO$30),AG23+0)</f>
        <v>0</v>
      </c>
      <c r="AP23" s="12">
        <f>SUM(AO23:$AO$30)</f>
        <v>0</v>
      </c>
      <c r="AQ23" s="9" t="str">
        <f t="shared" si="21"/>
        <v>1,2</v>
      </c>
      <c r="AR23" s="7">
        <f t="shared" si="4"/>
        <v>0</v>
      </c>
      <c r="AS23" s="7">
        <f t="shared" si="5"/>
        <v>0</v>
      </c>
      <c r="AT23" s="7">
        <f t="shared" si="22"/>
        <v>0</v>
      </c>
      <c r="AU23" s="7">
        <f t="shared" si="27"/>
        <v>0</v>
      </c>
      <c r="AV23" s="7">
        <f t="shared" si="6"/>
        <v>0</v>
      </c>
      <c r="AW23" s="7">
        <f t="shared" si="7"/>
        <v>0</v>
      </c>
      <c r="AX23" s="7">
        <f t="shared" si="8"/>
        <v>0</v>
      </c>
      <c r="AY23" s="7">
        <f t="shared" si="23"/>
        <v>12</v>
      </c>
      <c r="AZ23" s="7">
        <f>SUM(AB$11:AB23)</f>
        <v>130</v>
      </c>
      <c r="BA23" s="7">
        <f t="shared" si="31"/>
        <v>12</v>
      </c>
      <c r="BB23" s="7" t="b">
        <f t="shared" si="28"/>
        <v>0</v>
      </c>
      <c r="BC23" s="13" t="b">
        <f t="shared" si="29"/>
        <v>0</v>
      </c>
      <c r="BD23" s="13" t="b">
        <f t="shared" si="30"/>
        <v>0</v>
      </c>
      <c r="BE23" s="13" t="b">
        <f t="shared" si="9"/>
        <v>0</v>
      </c>
      <c r="BF23" s="14" t="b">
        <f t="shared" si="24"/>
        <v>0</v>
      </c>
      <c r="BG23" s="6" t="str">
        <f t="shared" si="10"/>
        <v>OK</v>
      </c>
      <c r="BH23" s="6" t="str">
        <f t="shared" si="25"/>
        <v xml:space="preserve">, </v>
      </c>
    </row>
    <row r="24" spans="1:60" ht="13.5" thickBot="1">
      <c r="A24" s="32"/>
      <c r="B24" s="52">
        <f t="shared" si="26"/>
        <v>14</v>
      </c>
      <c r="C24" s="3" t="s">
        <v>10</v>
      </c>
      <c r="D24" s="3">
        <v>10</v>
      </c>
      <c r="E24" s="53" t="str">
        <f t="shared" si="11"/>
        <v>1,2</v>
      </c>
      <c r="F24" s="54" t="str">
        <f t="shared" si="12"/>
        <v>OK</v>
      </c>
      <c r="G24" s="47" t="str">
        <f t="shared" si="13"/>
        <v xml:space="preserve">, </v>
      </c>
      <c r="AA24" s="6">
        <f t="shared" si="14"/>
        <v>14</v>
      </c>
      <c r="AB24" s="10">
        <f t="shared" si="15"/>
        <v>10</v>
      </c>
      <c r="AC24" s="6">
        <f t="shared" si="0"/>
        <v>1</v>
      </c>
      <c r="AD24" s="11" t="str">
        <f t="shared" si="1"/>
        <v>Digital (CAN)</v>
      </c>
      <c r="AE24" s="10" t="str">
        <f t="shared" si="16"/>
        <v>NONE</v>
      </c>
      <c r="AF24" s="11" t="str">
        <f t="shared" si="17"/>
        <v>0</v>
      </c>
      <c r="AG24" s="11" t="str">
        <f t="shared" si="18"/>
        <v>0</v>
      </c>
      <c r="AH24" s="11" t="str">
        <f t="shared" si="19"/>
        <v>0</v>
      </c>
      <c r="AI24" s="27" t="b">
        <f t="shared" si="20"/>
        <v>0</v>
      </c>
      <c r="AJ24" s="6" t="str">
        <f>IF(OR($AI$11:$AI24),AH$61,AF$35)</f>
        <v>12</v>
      </c>
      <c r="AK24" s="6" t="str">
        <f>IF(OR($AI$11:$AI24),AI$61,AG$35)</f>
        <v>1,2</v>
      </c>
      <c r="AL24" s="6" t="str">
        <f>IF(OR($AI$11:$AI24),AJ$61,AH$35)</f>
        <v>0,05</v>
      </c>
      <c r="AM24" s="9">
        <f t="shared" si="2"/>
        <v>1</v>
      </c>
      <c r="AN24" s="9">
        <f t="shared" si="3"/>
        <v>1</v>
      </c>
      <c r="AO24" s="9">
        <f>IF(AI24,-SUM(AO25:AO$30),AG24+0)</f>
        <v>0</v>
      </c>
      <c r="AP24" s="12">
        <f>SUM(AO24:$AO$30)</f>
        <v>0</v>
      </c>
      <c r="AQ24" s="9" t="str">
        <f t="shared" si="21"/>
        <v>1,2</v>
      </c>
      <c r="AR24" s="7">
        <f t="shared" si="4"/>
        <v>0</v>
      </c>
      <c r="AS24" s="7">
        <f t="shared" si="5"/>
        <v>0</v>
      </c>
      <c r="AT24" s="7">
        <f t="shared" si="22"/>
        <v>0</v>
      </c>
      <c r="AU24" s="7">
        <f t="shared" si="27"/>
        <v>0</v>
      </c>
      <c r="AV24" s="7">
        <f t="shared" si="6"/>
        <v>0</v>
      </c>
      <c r="AW24" s="7">
        <f t="shared" si="7"/>
        <v>0</v>
      </c>
      <c r="AX24" s="7">
        <f t="shared" si="8"/>
        <v>0</v>
      </c>
      <c r="AY24" s="7">
        <f t="shared" si="23"/>
        <v>12</v>
      </c>
      <c r="AZ24" s="7">
        <f>SUM(AB$11:AB24)</f>
        <v>140</v>
      </c>
      <c r="BA24" s="7">
        <f t="shared" si="31"/>
        <v>12</v>
      </c>
      <c r="BB24" s="7" t="b">
        <f t="shared" si="28"/>
        <v>0</v>
      </c>
      <c r="BC24" s="13" t="b">
        <f t="shared" si="29"/>
        <v>0</v>
      </c>
      <c r="BD24" s="13" t="b">
        <f t="shared" si="30"/>
        <v>0</v>
      </c>
      <c r="BE24" s="13" t="b">
        <f t="shared" si="9"/>
        <v>0</v>
      </c>
      <c r="BF24" s="14" t="b">
        <f t="shared" si="24"/>
        <v>0</v>
      </c>
      <c r="BG24" s="6" t="str">
        <f t="shared" si="10"/>
        <v>OK</v>
      </c>
      <c r="BH24" s="6" t="str">
        <f t="shared" si="25"/>
        <v xml:space="preserve">, </v>
      </c>
    </row>
    <row r="25" spans="1:60" ht="13.5" thickBot="1">
      <c r="A25" s="32"/>
      <c r="B25" s="52">
        <f t="shared" si="26"/>
        <v>15</v>
      </c>
      <c r="C25" s="3" t="s">
        <v>10</v>
      </c>
      <c r="D25" s="3">
        <v>10</v>
      </c>
      <c r="E25" s="53" t="str">
        <f t="shared" si="11"/>
        <v>1,2</v>
      </c>
      <c r="F25" s="54" t="str">
        <f t="shared" si="12"/>
        <v>OK</v>
      </c>
      <c r="G25" s="47" t="str">
        <f t="shared" si="13"/>
        <v xml:space="preserve">, </v>
      </c>
      <c r="AA25" s="6">
        <f t="shared" si="14"/>
        <v>15</v>
      </c>
      <c r="AB25" s="10">
        <f t="shared" si="15"/>
        <v>10</v>
      </c>
      <c r="AC25" s="6">
        <f t="shared" si="0"/>
        <v>1</v>
      </c>
      <c r="AD25" s="11" t="str">
        <f t="shared" si="1"/>
        <v>Digital (CAN)</v>
      </c>
      <c r="AE25" s="10" t="str">
        <f t="shared" si="16"/>
        <v>NONE</v>
      </c>
      <c r="AF25" s="11" t="str">
        <f t="shared" si="17"/>
        <v>0</v>
      </c>
      <c r="AG25" s="11" t="str">
        <f t="shared" si="18"/>
        <v>0</v>
      </c>
      <c r="AH25" s="11" t="str">
        <f t="shared" si="19"/>
        <v>0</v>
      </c>
      <c r="AI25" s="27" t="b">
        <f t="shared" si="20"/>
        <v>0</v>
      </c>
      <c r="AJ25" s="6" t="str">
        <f>IF(OR($AI$11:$AI25),AH$61,AF$35)</f>
        <v>12</v>
      </c>
      <c r="AK25" s="6" t="str">
        <f>IF(OR($AI$11:$AI25),AI$61,AG$35)</f>
        <v>1,2</v>
      </c>
      <c r="AL25" s="6" t="str">
        <f>IF(OR($AI$11:$AI25),AJ$61,AH$35)</f>
        <v>0,05</v>
      </c>
      <c r="AM25" s="9">
        <f t="shared" si="2"/>
        <v>1</v>
      </c>
      <c r="AN25" s="9">
        <f t="shared" si="3"/>
        <v>1</v>
      </c>
      <c r="AO25" s="9">
        <f>IF(AI25,-SUM(AO26:AO$30),AG25+0)</f>
        <v>0</v>
      </c>
      <c r="AP25" s="12">
        <f>SUM(AO25:$AO$30)</f>
        <v>0</v>
      </c>
      <c r="AQ25" s="9" t="str">
        <f t="shared" si="21"/>
        <v>1,2</v>
      </c>
      <c r="AR25" s="7">
        <f t="shared" si="4"/>
        <v>0</v>
      </c>
      <c r="AS25" s="7">
        <f t="shared" si="5"/>
        <v>0</v>
      </c>
      <c r="AT25" s="7">
        <f t="shared" si="22"/>
        <v>0</v>
      </c>
      <c r="AU25" s="7">
        <f t="shared" si="27"/>
        <v>0</v>
      </c>
      <c r="AV25" s="7">
        <f t="shared" si="6"/>
        <v>0</v>
      </c>
      <c r="AW25" s="7">
        <f t="shared" si="7"/>
        <v>0</v>
      </c>
      <c r="AX25" s="7">
        <f t="shared" si="8"/>
        <v>0</v>
      </c>
      <c r="AY25" s="7">
        <f t="shared" si="23"/>
        <v>12</v>
      </c>
      <c r="AZ25" s="7">
        <f>SUM(AB$11:AB25)</f>
        <v>150</v>
      </c>
      <c r="BA25" s="7">
        <f t="shared" si="31"/>
        <v>12</v>
      </c>
      <c r="BB25" s="7" t="b">
        <f t="shared" si="28"/>
        <v>0</v>
      </c>
      <c r="BC25" s="13" t="b">
        <f t="shared" si="29"/>
        <v>0</v>
      </c>
      <c r="BD25" s="13" t="b">
        <f t="shared" si="30"/>
        <v>0</v>
      </c>
      <c r="BE25" s="13" t="b">
        <f t="shared" si="9"/>
        <v>0</v>
      </c>
      <c r="BF25" s="14" t="b">
        <f t="shared" si="24"/>
        <v>0</v>
      </c>
      <c r="BG25" s="6" t="str">
        <f t="shared" si="10"/>
        <v>OK</v>
      </c>
      <c r="BH25" s="6" t="str">
        <f t="shared" si="25"/>
        <v xml:space="preserve">, </v>
      </c>
    </row>
    <row r="26" spans="1:60" ht="13.5" thickBot="1">
      <c r="A26" s="32"/>
      <c r="B26" s="52">
        <f t="shared" si="26"/>
        <v>16</v>
      </c>
      <c r="C26" s="3" t="s">
        <v>10</v>
      </c>
      <c r="D26" s="3">
        <v>10</v>
      </c>
      <c r="E26" s="53" t="str">
        <f t="shared" si="11"/>
        <v>1,2</v>
      </c>
      <c r="F26" s="54" t="str">
        <f t="shared" si="12"/>
        <v>OK</v>
      </c>
      <c r="G26" s="47" t="str">
        <f t="shared" si="13"/>
        <v xml:space="preserve">, </v>
      </c>
      <c r="AA26" s="6">
        <f t="shared" si="14"/>
        <v>16</v>
      </c>
      <c r="AB26" s="10">
        <f t="shared" si="15"/>
        <v>10</v>
      </c>
      <c r="AC26" s="6">
        <f t="shared" si="0"/>
        <v>1</v>
      </c>
      <c r="AD26" s="11" t="str">
        <f t="shared" si="1"/>
        <v>Digital (CAN)</v>
      </c>
      <c r="AE26" s="10" t="str">
        <f t="shared" si="16"/>
        <v>NONE</v>
      </c>
      <c r="AF26" s="11" t="str">
        <f t="shared" si="17"/>
        <v>0</v>
      </c>
      <c r="AG26" s="11" t="str">
        <f t="shared" si="18"/>
        <v>0</v>
      </c>
      <c r="AH26" s="11" t="str">
        <f t="shared" si="19"/>
        <v>0</v>
      </c>
      <c r="AI26" s="27" t="b">
        <f t="shared" si="20"/>
        <v>0</v>
      </c>
      <c r="AJ26" s="6" t="str">
        <f>IF(OR($AI$11:$AI26),AH$61,AF$35)</f>
        <v>12</v>
      </c>
      <c r="AK26" s="6" t="str">
        <f>IF(OR($AI$11:$AI26),AI$61,AG$35)</f>
        <v>1,2</v>
      </c>
      <c r="AL26" s="6" t="str">
        <f>IF(OR($AI$11:$AI26),AJ$61,AH$35)</f>
        <v>0,05</v>
      </c>
      <c r="AM26" s="9">
        <f t="shared" si="2"/>
        <v>1</v>
      </c>
      <c r="AN26" s="9">
        <f t="shared" si="3"/>
        <v>1</v>
      </c>
      <c r="AO26" s="9">
        <f>IF(AI26,-SUM(AO27:AO$30),AG26+0)</f>
        <v>0</v>
      </c>
      <c r="AP26" s="12">
        <f>SUM(AO26:$AO$30)</f>
        <v>0</v>
      </c>
      <c r="AQ26" s="9" t="str">
        <f t="shared" si="21"/>
        <v>1,2</v>
      </c>
      <c r="AR26" s="7">
        <f t="shared" si="4"/>
        <v>0</v>
      </c>
      <c r="AS26" s="7">
        <f t="shared" si="5"/>
        <v>0</v>
      </c>
      <c r="AT26" s="7">
        <f t="shared" si="22"/>
        <v>0</v>
      </c>
      <c r="AU26" s="7">
        <f t="shared" si="27"/>
        <v>0</v>
      </c>
      <c r="AV26" s="7">
        <f t="shared" si="6"/>
        <v>0</v>
      </c>
      <c r="AW26" s="7">
        <f t="shared" si="7"/>
        <v>0</v>
      </c>
      <c r="AX26" s="7">
        <f t="shared" si="8"/>
        <v>0</v>
      </c>
      <c r="AY26" s="7">
        <f t="shared" si="23"/>
        <v>12</v>
      </c>
      <c r="AZ26" s="7">
        <f>SUM(AB$11:AB26)</f>
        <v>160</v>
      </c>
      <c r="BA26" s="7">
        <f t="shared" si="31"/>
        <v>12</v>
      </c>
      <c r="BB26" s="7" t="b">
        <f t="shared" si="28"/>
        <v>0</v>
      </c>
      <c r="BC26" s="13" t="b">
        <f t="shared" si="29"/>
        <v>0</v>
      </c>
      <c r="BD26" s="13" t="b">
        <f t="shared" si="30"/>
        <v>0</v>
      </c>
      <c r="BE26" s="13" t="b">
        <f t="shared" si="9"/>
        <v>0</v>
      </c>
      <c r="BF26" s="14" t="b">
        <f t="shared" si="24"/>
        <v>0</v>
      </c>
      <c r="BG26" s="6" t="str">
        <f t="shared" si="10"/>
        <v>OK</v>
      </c>
      <c r="BH26" s="6" t="str">
        <f t="shared" si="25"/>
        <v xml:space="preserve">, </v>
      </c>
    </row>
    <row r="27" spans="1:60" ht="13.5" thickBot="1">
      <c r="A27" s="32"/>
      <c r="B27" s="52">
        <f t="shared" si="26"/>
        <v>17</v>
      </c>
      <c r="C27" s="3" t="s">
        <v>10</v>
      </c>
      <c r="D27" s="3">
        <v>10</v>
      </c>
      <c r="E27" s="53" t="str">
        <f t="shared" si="11"/>
        <v>1,2</v>
      </c>
      <c r="F27" s="54" t="str">
        <f t="shared" si="12"/>
        <v>OK</v>
      </c>
      <c r="G27" s="47" t="str">
        <f t="shared" si="13"/>
        <v xml:space="preserve">, </v>
      </c>
      <c r="AA27" s="6">
        <f t="shared" si="14"/>
        <v>17</v>
      </c>
      <c r="AB27" s="10">
        <f t="shared" si="15"/>
        <v>10</v>
      </c>
      <c r="AC27" s="6">
        <f t="shared" si="0"/>
        <v>1</v>
      </c>
      <c r="AD27" s="11" t="str">
        <f t="shared" si="1"/>
        <v>Digital (CAN)</v>
      </c>
      <c r="AE27" s="10" t="str">
        <f t="shared" si="16"/>
        <v>NONE</v>
      </c>
      <c r="AF27" s="11" t="str">
        <f t="shared" si="17"/>
        <v>0</v>
      </c>
      <c r="AG27" s="11" t="str">
        <f t="shared" si="18"/>
        <v>0</v>
      </c>
      <c r="AH27" s="11" t="str">
        <f t="shared" si="19"/>
        <v>0</v>
      </c>
      <c r="AI27" s="27" t="b">
        <f t="shared" si="20"/>
        <v>0</v>
      </c>
      <c r="AJ27" s="6" t="str">
        <f>IF(OR($AI$11:$AI27),AH$61,AF$35)</f>
        <v>12</v>
      </c>
      <c r="AK27" s="6" t="str">
        <f>IF(OR($AI$11:$AI27),AI$61,AG$35)</f>
        <v>1,2</v>
      </c>
      <c r="AL27" s="6" t="str">
        <f>IF(OR($AI$11:$AI27),AJ$61,AH$35)</f>
        <v>0,05</v>
      </c>
      <c r="AM27" s="9">
        <f t="shared" si="2"/>
        <v>1</v>
      </c>
      <c r="AN27" s="9">
        <f t="shared" si="3"/>
        <v>1</v>
      </c>
      <c r="AO27" s="9">
        <f>IF(AI27,-SUM(AO28:AO$30),AG27+0)</f>
        <v>0</v>
      </c>
      <c r="AP27" s="12">
        <f>SUM(AO27:$AO$30)</f>
        <v>0</v>
      </c>
      <c r="AQ27" s="9" t="str">
        <f t="shared" si="21"/>
        <v>1,2</v>
      </c>
      <c r="AR27" s="7">
        <f t="shared" si="4"/>
        <v>0</v>
      </c>
      <c r="AS27" s="7">
        <f t="shared" si="5"/>
        <v>0</v>
      </c>
      <c r="AT27" s="7">
        <f t="shared" si="22"/>
        <v>0</v>
      </c>
      <c r="AU27" s="7">
        <f t="shared" si="27"/>
        <v>0</v>
      </c>
      <c r="AV27" s="7">
        <f t="shared" si="6"/>
        <v>0</v>
      </c>
      <c r="AW27" s="7">
        <f t="shared" si="7"/>
        <v>0</v>
      </c>
      <c r="AX27" s="7">
        <f t="shared" si="8"/>
        <v>0</v>
      </c>
      <c r="AY27" s="7">
        <f t="shared" si="23"/>
        <v>12</v>
      </c>
      <c r="AZ27" s="7">
        <f>SUM(AB$11:AB27)</f>
        <v>170</v>
      </c>
      <c r="BA27" s="7">
        <f t="shared" si="31"/>
        <v>12</v>
      </c>
      <c r="BB27" s="7" t="b">
        <f t="shared" si="28"/>
        <v>0</v>
      </c>
      <c r="BC27" s="13" t="b">
        <f t="shared" si="29"/>
        <v>0</v>
      </c>
      <c r="BD27" s="13" t="b">
        <f t="shared" si="30"/>
        <v>0</v>
      </c>
      <c r="BE27" s="13" t="b">
        <f t="shared" si="9"/>
        <v>0</v>
      </c>
      <c r="BF27" s="14" t="b">
        <f t="shared" si="24"/>
        <v>0</v>
      </c>
      <c r="BG27" s="6" t="str">
        <f t="shared" si="10"/>
        <v>OK</v>
      </c>
      <c r="BH27" s="6" t="str">
        <f t="shared" si="25"/>
        <v xml:space="preserve">, </v>
      </c>
    </row>
    <row r="28" spans="1:60" ht="13.5" thickBot="1">
      <c r="A28" s="32"/>
      <c r="B28" s="52">
        <f t="shared" si="26"/>
        <v>18</v>
      </c>
      <c r="C28" s="3" t="s">
        <v>10</v>
      </c>
      <c r="D28" s="3">
        <v>10</v>
      </c>
      <c r="E28" s="53" t="str">
        <f t="shared" si="11"/>
        <v>1,2</v>
      </c>
      <c r="F28" s="54" t="str">
        <f t="shared" si="12"/>
        <v>OK</v>
      </c>
      <c r="G28" s="47" t="str">
        <f t="shared" si="13"/>
        <v xml:space="preserve">, </v>
      </c>
      <c r="AA28" s="6">
        <f t="shared" si="14"/>
        <v>18</v>
      </c>
      <c r="AB28" s="10">
        <f t="shared" si="15"/>
        <v>10</v>
      </c>
      <c r="AC28" s="6">
        <f t="shared" si="0"/>
        <v>1</v>
      </c>
      <c r="AD28" s="11" t="str">
        <f t="shared" si="1"/>
        <v>Digital (CAN)</v>
      </c>
      <c r="AE28" s="10" t="str">
        <f t="shared" si="16"/>
        <v>NONE</v>
      </c>
      <c r="AF28" s="11" t="str">
        <f t="shared" si="17"/>
        <v>0</v>
      </c>
      <c r="AG28" s="11" t="str">
        <f t="shared" si="18"/>
        <v>0</v>
      </c>
      <c r="AH28" s="11" t="str">
        <f t="shared" si="19"/>
        <v>0</v>
      </c>
      <c r="AI28" s="27" t="b">
        <f t="shared" si="20"/>
        <v>0</v>
      </c>
      <c r="AJ28" s="6" t="str">
        <f>IF(OR($AI$11:$AI28),AH$61,AF$35)</f>
        <v>12</v>
      </c>
      <c r="AK28" s="6" t="str">
        <f>IF(OR($AI$11:$AI28),AI$61,AG$35)</f>
        <v>1,2</v>
      </c>
      <c r="AL28" s="6" t="str">
        <f>IF(OR($AI$11:$AI28),AJ$61,AH$35)</f>
        <v>0,05</v>
      </c>
      <c r="AM28" s="9">
        <f t="shared" si="2"/>
        <v>1</v>
      </c>
      <c r="AN28" s="9">
        <f t="shared" si="3"/>
        <v>1</v>
      </c>
      <c r="AO28" s="9">
        <f>IF(AI28,-SUM(AO29:AO$30),AG28+0)</f>
        <v>0</v>
      </c>
      <c r="AP28" s="12">
        <f>SUM(AO28:$AO$30)</f>
        <v>0</v>
      </c>
      <c r="AQ28" s="9" t="str">
        <f t="shared" si="21"/>
        <v>1,2</v>
      </c>
      <c r="AR28" s="7">
        <f t="shared" si="4"/>
        <v>0</v>
      </c>
      <c r="AS28" s="7">
        <f t="shared" si="5"/>
        <v>0</v>
      </c>
      <c r="AT28" s="7">
        <f t="shared" si="22"/>
        <v>0</v>
      </c>
      <c r="AU28" s="7">
        <f t="shared" si="27"/>
        <v>0</v>
      </c>
      <c r="AV28" s="7">
        <f t="shared" si="6"/>
        <v>0</v>
      </c>
      <c r="AW28" s="7">
        <f t="shared" si="7"/>
        <v>0</v>
      </c>
      <c r="AX28" s="7">
        <f t="shared" si="8"/>
        <v>0</v>
      </c>
      <c r="AY28" s="7">
        <f t="shared" si="23"/>
        <v>12</v>
      </c>
      <c r="AZ28" s="7">
        <f>SUM(AB$11:AB28)</f>
        <v>180</v>
      </c>
      <c r="BA28" s="7">
        <f t="shared" si="31"/>
        <v>12</v>
      </c>
      <c r="BB28" s="7" t="b">
        <f t="shared" si="28"/>
        <v>0</v>
      </c>
      <c r="BC28" s="13" t="b">
        <f t="shared" si="29"/>
        <v>0</v>
      </c>
      <c r="BD28" s="13" t="b">
        <f t="shared" si="30"/>
        <v>0</v>
      </c>
      <c r="BE28" s="13" t="b">
        <f t="shared" si="9"/>
        <v>0</v>
      </c>
      <c r="BF28" s="14" t="b">
        <f t="shared" si="24"/>
        <v>0</v>
      </c>
      <c r="BG28" s="6" t="str">
        <f t="shared" si="10"/>
        <v>OK</v>
      </c>
      <c r="BH28" s="6" t="str">
        <f t="shared" si="25"/>
        <v xml:space="preserve">, </v>
      </c>
    </row>
    <row r="29" spans="1:60" ht="13.5" thickBot="1">
      <c r="A29" s="32"/>
      <c r="B29" s="52">
        <f>B28+1</f>
        <v>19</v>
      </c>
      <c r="C29" s="3" t="s">
        <v>10</v>
      </c>
      <c r="D29" s="3">
        <v>10</v>
      </c>
      <c r="E29" s="53" t="str">
        <f t="shared" si="11"/>
        <v>1,2</v>
      </c>
      <c r="F29" s="54" t="str">
        <f t="shared" si="12"/>
        <v>OK</v>
      </c>
      <c r="G29" s="47" t="str">
        <f t="shared" si="13"/>
        <v xml:space="preserve">, </v>
      </c>
      <c r="AA29" s="6">
        <f t="shared" si="14"/>
        <v>19</v>
      </c>
      <c r="AB29" s="10">
        <f t="shared" si="15"/>
        <v>10</v>
      </c>
      <c r="AC29" s="6">
        <f t="shared" si="0"/>
        <v>1</v>
      </c>
      <c r="AD29" s="11" t="str">
        <f t="shared" si="1"/>
        <v>Digital (CAN)</v>
      </c>
      <c r="AE29" s="10" t="str">
        <f t="shared" si="16"/>
        <v>NONE</v>
      </c>
      <c r="AF29" s="11" t="str">
        <f t="shared" si="17"/>
        <v>0</v>
      </c>
      <c r="AG29" s="11" t="str">
        <f t="shared" si="18"/>
        <v>0</v>
      </c>
      <c r="AH29" s="11" t="str">
        <f t="shared" si="19"/>
        <v>0</v>
      </c>
      <c r="AI29" s="27" t="b">
        <f t="shared" si="20"/>
        <v>0</v>
      </c>
      <c r="AJ29" s="6" t="str">
        <f>IF(OR($AI$11:$AI29),AH$61,AF$35)</f>
        <v>12</v>
      </c>
      <c r="AK29" s="6" t="str">
        <f>IF(OR($AI$11:$AI29),AI$61,AG$35)</f>
        <v>1,2</v>
      </c>
      <c r="AL29" s="6" t="str">
        <f>IF(OR($AI$11:$AI29),AJ$61,AH$35)</f>
        <v>0,05</v>
      </c>
      <c r="AM29" s="9">
        <f>AC29</f>
        <v>1</v>
      </c>
      <c r="AN29" s="9">
        <f>AC29</f>
        <v>1</v>
      </c>
      <c r="AO29" s="9">
        <f>IF(AI29,-SUM(AO30:AO$30),AG29+0)</f>
        <v>0</v>
      </c>
      <c r="AP29" s="12">
        <f>SUM(AO29:$AO$30)</f>
        <v>0</v>
      </c>
      <c r="AQ29" s="9" t="str">
        <f t="shared" si="21"/>
        <v>1,2</v>
      </c>
      <c r="AR29" s="7">
        <f t="shared" si="4"/>
        <v>0</v>
      </c>
      <c r="AS29" s="7">
        <f t="shared" si="5"/>
        <v>0</v>
      </c>
      <c r="AT29" s="7">
        <f>AR29+AS29</f>
        <v>0</v>
      </c>
      <c r="AU29" s="7">
        <f t="shared" si="27"/>
        <v>0</v>
      </c>
      <c r="AV29" s="7">
        <f t="shared" si="6"/>
        <v>0</v>
      </c>
      <c r="AW29" s="7">
        <f t="shared" si="7"/>
        <v>0</v>
      </c>
      <c r="AX29" s="7">
        <f t="shared" si="8"/>
        <v>0</v>
      </c>
      <c r="AY29" s="7">
        <f t="shared" si="23"/>
        <v>12</v>
      </c>
      <c r="AZ29" s="7">
        <f>SUM(AB$11:AB29)</f>
        <v>190</v>
      </c>
      <c r="BA29" s="7">
        <f t="shared" si="31"/>
        <v>12</v>
      </c>
      <c r="BB29" s="7" t="b">
        <f t="shared" si="28"/>
        <v>0</v>
      </c>
      <c r="BC29" s="13" t="b">
        <f t="shared" si="29"/>
        <v>0</v>
      </c>
      <c r="BD29" s="13" t="b">
        <f t="shared" si="30"/>
        <v>0</v>
      </c>
      <c r="BE29" s="13" t="b">
        <f t="shared" si="9"/>
        <v>0</v>
      </c>
      <c r="BF29" s="14" t="b">
        <f t="shared" si="24"/>
        <v>0</v>
      </c>
      <c r="BG29" s="6" t="str">
        <f t="shared" si="10"/>
        <v>OK</v>
      </c>
      <c r="BH29" s="6" t="str">
        <f t="shared" si="25"/>
        <v xml:space="preserve">, </v>
      </c>
    </row>
    <row r="30" spans="1:60" ht="13.5" thickBot="1">
      <c r="A30" s="32"/>
      <c r="B30" s="55">
        <f>B29+1</f>
        <v>20</v>
      </c>
      <c r="C30" s="4" t="s">
        <v>10</v>
      </c>
      <c r="D30" s="4">
        <v>10</v>
      </c>
      <c r="E30" s="56" t="str">
        <f t="shared" si="11"/>
        <v>1,2</v>
      </c>
      <c r="F30" s="57" t="str">
        <f t="shared" si="12"/>
        <v>OK</v>
      </c>
      <c r="G30" s="47" t="str">
        <f t="shared" si="13"/>
        <v xml:space="preserve">, </v>
      </c>
      <c r="AA30" s="6">
        <f t="shared" si="14"/>
        <v>20</v>
      </c>
      <c r="AB30" s="10">
        <f t="shared" si="15"/>
        <v>10</v>
      </c>
      <c r="AC30" s="6">
        <f t="shared" si="0"/>
        <v>1</v>
      </c>
      <c r="AD30" s="11" t="str">
        <f t="shared" si="1"/>
        <v>Digital (CAN)</v>
      </c>
      <c r="AE30" s="10" t="str">
        <f t="shared" si="16"/>
        <v>NONE</v>
      </c>
      <c r="AF30" s="11" t="str">
        <f t="shared" si="17"/>
        <v>0</v>
      </c>
      <c r="AG30" s="11" t="str">
        <f t="shared" si="18"/>
        <v>0</v>
      </c>
      <c r="AH30" s="11" t="str">
        <f t="shared" si="19"/>
        <v>0</v>
      </c>
      <c r="AI30" s="27" t="b">
        <f t="shared" si="20"/>
        <v>0</v>
      </c>
      <c r="AJ30" s="6" t="str">
        <f>IF(OR($AI$11:$AI30),AH$61,AF$35)</f>
        <v>12</v>
      </c>
      <c r="AK30" s="6" t="str">
        <f>IF(OR($AI$11:$AI30),AI$61,AG$35)</f>
        <v>1,2</v>
      </c>
      <c r="AL30" s="6" t="str">
        <f>IF(OR($AI$11:$AI30),AJ$61,AH$35)</f>
        <v>0,05</v>
      </c>
      <c r="AM30" s="9">
        <f>AC30</f>
        <v>1</v>
      </c>
      <c r="AN30" s="9">
        <f>AC30</f>
        <v>1</v>
      </c>
      <c r="AO30" s="9">
        <f>IF(AI30,-SUM(AO$30:AO31),AG30+0)</f>
        <v>0</v>
      </c>
      <c r="AP30" s="12">
        <f>SUM(AO30:$AO$30)</f>
        <v>0</v>
      </c>
      <c r="AQ30" s="9" t="str">
        <f t="shared" si="21"/>
        <v>1,2</v>
      </c>
      <c r="AR30" s="7">
        <f t="shared" si="4"/>
        <v>0</v>
      </c>
      <c r="AS30" s="7">
        <f t="shared" si="5"/>
        <v>0</v>
      </c>
      <c r="AT30" s="7">
        <f>AR30+AS30</f>
        <v>0</v>
      </c>
      <c r="AU30" s="7">
        <f t="shared" si="27"/>
        <v>0</v>
      </c>
      <c r="AV30" s="7">
        <f t="shared" si="6"/>
        <v>0</v>
      </c>
      <c r="AW30" s="7">
        <f t="shared" si="7"/>
        <v>0</v>
      </c>
      <c r="AX30" s="7">
        <f t="shared" si="8"/>
        <v>0</v>
      </c>
      <c r="AY30" s="7">
        <f t="shared" si="23"/>
        <v>12</v>
      </c>
      <c r="AZ30" s="7">
        <f>SUM(AB$11:AB30)</f>
        <v>200</v>
      </c>
      <c r="BA30" s="7">
        <f>AY30-(AU30+AW30)</f>
        <v>12</v>
      </c>
      <c r="BB30" s="7" t="b">
        <f t="shared" si="28"/>
        <v>0</v>
      </c>
      <c r="BC30" s="13" t="b">
        <f t="shared" si="29"/>
        <v>0</v>
      </c>
      <c r="BD30" s="13" t="b">
        <f t="shared" si="30"/>
        <v>0</v>
      </c>
      <c r="BE30" s="13" t="b">
        <f t="shared" si="9"/>
        <v>0</v>
      </c>
      <c r="BF30" s="14" t="b">
        <f t="shared" si="24"/>
        <v>0</v>
      </c>
      <c r="BG30" s="6" t="str">
        <f t="shared" si="10"/>
        <v>OK</v>
      </c>
      <c r="BH30" s="6" t="str">
        <f t="shared" si="25"/>
        <v xml:space="preserve">, </v>
      </c>
    </row>
    <row r="31" spans="1:60" ht="13.5" thickBot="1">
      <c r="A31" s="32"/>
      <c r="B31" s="36"/>
      <c r="C31" s="37"/>
      <c r="D31" s="37"/>
      <c r="E31" s="37"/>
      <c r="F31" s="37"/>
      <c r="G31" s="47"/>
      <c r="AA31" s="7"/>
      <c r="AB31" s="7"/>
      <c r="AC31" s="7"/>
      <c r="AD31" s="7"/>
      <c r="AE31" s="7"/>
      <c r="AF31" s="7"/>
      <c r="AG31" s="7"/>
      <c r="AH31" s="7"/>
      <c r="AI31" s="24"/>
      <c r="AJ31" s="7"/>
      <c r="AK31" s="7"/>
      <c r="AL31" s="7"/>
      <c r="AM31" s="12"/>
      <c r="AN31" s="12"/>
      <c r="AO31" s="7"/>
      <c r="AP31" s="7"/>
      <c r="AQ31" s="7"/>
      <c r="AR31" s="7"/>
      <c r="AS31" s="7"/>
      <c r="AT31" s="7"/>
      <c r="AU31" s="7"/>
      <c r="AV31" s="7"/>
      <c r="AW31" s="7"/>
      <c r="AX31" s="7">
        <v>0</v>
      </c>
      <c r="AZ31" s="15" t="s">
        <v>52</v>
      </c>
      <c r="BA31" s="15"/>
      <c r="BB31" s="13" t="b">
        <f>OR(BB11:BB30)</f>
        <v>0</v>
      </c>
      <c r="BC31" s="13" t="b">
        <f>OR(BC11:BC30)</f>
        <v>0</v>
      </c>
      <c r="BD31" s="13" t="b">
        <f>OR(BD11:BD30)</f>
        <v>0</v>
      </c>
      <c r="BE31" s="13" t="b">
        <f>OR(BE11:BE30)</f>
        <v>0</v>
      </c>
      <c r="BF31" s="14" t="b">
        <f t="shared" si="24"/>
        <v>0</v>
      </c>
      <c r="BG31" s="6" t="str">
        <f t="shared" si="10"/>
        <v>OK</v>
      </c>
      <c r="BH31" s="6" t="str">
        <f t="shared" si="25"/>
        <v xml:space="preserve">, </v>
      </c>
    </row>
    <row r="32" spans="1:60" ht="15.75">
      <c r="A32" s="32"/>
      <c r="B32" s="36"/>
      <c r="C32" s="58" t="s">
        <v>46</v>
      </c>
      <c r="D32" s="40" t="str">
        <f>IF(C33="KO","ERROR","")</f>
        <v/>
      </c>
      <c r="E32" s="37"/>
      <c r="F32" s="37"/>
      <c r="G32" s="47"/>
      <c r="AA32" s="7"/>
      <c r="AB32" s="7"/>
      <c r="AC32" s="7"/>
      <c r="AD32" s="7"/>
      <c r="AI32" s="24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</row>
    <row r="33" spans="1:49" ht="16.5" thickBot="1">
      <c r="A33" s="32"/>
      <c r="B33" s="36"/>
      <c r="C33" s="59" t="str">
        <f>BG31</f>
        <v>OK</v>
      </c>
      <c r="D33" s="37" t="str">
        <f>BH31</f>
        <v xml:space="preserve">, </v>
      </c>
      <c r="E33" s="37"/>
      <c r="F33" s="37"/>
      <c r="G33" s="47"/>
      <c r="AA33" s="7"/>
      <c r="AB33" s="7"/>
      <c r="AC33" s="7"/>
      <c r="AD33" s="8" t="s">
        <v>28</v>
      </c>
      <c r="AE33" s="8" t="s">
        <v>1</v>
      </c>
      <c r="AF33" s="8" t="s">
        <v>1</v>
      </c>
      <c r="AG33" s="8" t="s">
        <v>1</v>
      </c>
      <c r="AH33" s="8" t="s">
        <v>1</v>
      </c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</row>
    <row r="34" spans="1:49" ht="13.5" thickBot="1">
      <c r="A34" s="32"/>
      <c r="B34" s="44"/>
      <c r="C34" s="60"/>
      <c r="D34" s="60"/>
      <c r="E34" s="60"/>
      <c r="F34" s="60"/>
      <c r="G34" s="46"/>
      <c r="AA34" s="7"/>
      <c r="AB34" s="7"/>
      <c r="AC34" s="7"/>
      <c r="AE34" s="7" t="s">
        <v>1</v>
      </c>
      <c r="AF34" s="6" t="s">
        <v>5</v>
      </c>
      <c r="AG34" s="6" t="s">
        <v>6</v>
      </c>
      <c r="AH34" s="7" t="s">
        <v>7</v>
      </c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</row>
    <row r="35" spans="1:49" hidden="1">
      <c r="AD35" s="16" t="str">
        <f>IF(AE35=AE44,AD44,)&amp;IF(AE35=AE45,AD45,)&amp;IF(AE35=AE46,AD46,)&amp;IF(AE35=AE47,AD47,)&amp;IF(AE35=AE48,AD48,)&amp;IF(AE35=AE49,AD49,)&amp;IF(AE35=AE50,AD50,)&amp;IF(AE35=AE51,AD51,)</f>
        <v>Digital (CAN)</v>
      </c>
      <c r="AE35" s="10" t="str">
        <f>C7</f>
        <v>MIMO1212SG (digital)</v>
      </c>
      <c r="AF35" s="11" t="str">
        <f>IF($AE35=$AG44,AH44,"")&amp;IF($AE35=$AG45,AH45,"")&amp;IF($AE35=$AG46,AH46,"")&amp;IF($AE35=$AG47,AH47,"")&amp;IF($AE35=$AG48,AH48,"")&amp;IF($AE35=$AG49,AH49,"")&amp;IF($AE35=$AG50,AH50,"")&amp;IF($AE35=$AG51,AH51,"")</f>
        <v>12</v>
      </c>
      <c r="AG35" s="17" t="str">
        <f>IF($AE35=$AG44,AI44,"")&amp;IF($AE35=$AG45,AI45,"")&amp;IF($AE35=$AG46,AI46,"")&amp;IF($AE35=$AG47,AI47,"")&amp;IF($AE35=$AG48,AI48,"")&amp;IF($AE35=$AG49,AI49,"")&amp;IF($AE35=$AG50,AI50,"")&amp;IF($AE35=$AG51,AI51,"")</f>
        <v>1,2</v>
      </c>
      <c r="AH35" s="11" t="str">
        <f>IF($AE35=$AG44,AJ44,"")&amp;IF($AE35=$AG45,AJ45,"")&amp;IF($AE35=$AG46,AJ46,"")&amp;IF($AE35=$AG47,AJ47,"")&amp;IF($AE35=$AG48,AJ48,"")&amp;IF($AE35=$AG49,AJ49,"")&amp;IF($AE35=$AG50,AJ50,"")&amp;IF($AE35=$AG51,AJ51,"")</f>
        <v>0,05</v>
      </c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</row>
    <row r="36" spans="1:49" hidden="1"/>
    <row r="37" spans="1:49" hidden="1"/>
    <row r="38" spans="1:49" hidden="1">
      <c r="AE38" s="8" t="s">
        <v>0</v>
      </c>
      <c r="AF38" s="8" t="s">
        <v>30</v>
      </c>
      <c r="AG38" s="8" t="s">
        <v>51</v>
      </c>
    </row>
    <row r="39" spans="1:49" hidden="1">
      <c r="AE39" s="18" t="s">
        <v>32</v>
      </c>
      <c r="AF39" s="7">
        <v>0.1</v>
      </c>
      <c r="AG39" s="7" t="s">
        <v>2</v>
      </c>
    </row>
    <row r="40" spans="1:49" hidden="1">
      <c r="AE40" s="18" t="s">
        <v>43</v>
      </c>
      <c r="AF40" s="6">
        <f>E3</f>
        <v>0.01</v>
      </c>
      <c r="AG40" s="10">
        <f>IF(E7=AE39,AF39,AF40)</f>
        <v>0.1</v>
      </c>
    </row>
    <row r="41" spans="1:49" hidden="1"/>
    <row r="42" spans="1:49" hidden="1"/>
    <row r="43" spans="1:49" hidden="1">
      <c r="AD43" s="8" t="s">
        <v>28</v>
      </c>
      <c r="AE43" s="8" t="s">
        <v>1</v>
      </c>
      <c r="AG43" s="8" t="s">
        <v>1</v>
      </c>
      <c r="AH43" s="19" t="s">
        <v>5</v>
      </c>
      <c r="AI43" s="19" t="s">
        <v>6</v>
      </c>
      <c r="AJ43" s="8" t="s">
        <v>29</v>
      </c>
    </row>
    <row r="44" spans="1:49" hidden="1">
      <c r="AD44" s="20" t="s">
        <v>35</v>
      </c>
      <c r="AE44" s="18" t="s">
        <v>66</v>
      </c>
      <c r="AG44" s="6" t="s">
        <v>66</v>
      </c>
      <c r="AH44" s="21">
        <v>12</v>
      </c>
      <c r="AI44" s="21">
        <v>1.2</v>
      </c>
      <c r="AJ44" s="20">
        <v>0.05</v>
      </c>
    </row>
    <row r="45" spans="1:49" hidden="1">
      <c r="AD45" s="20" t="s">
        <v>36</v>
      </c>
      <c r="AE45" s="18" t="s">
        <v>67</v>
      </c>
      <c r="AG45" s="6" t="s">
        <v>67</v>
      </c>
      <c r="AH45" s="21">
        <v>12</v>
      </c>
      <c r="AI45" s="20">
        <v>0.2</v>
      </c>
      <c r="AJ45" s="20">
        <v>0.05</v>
      </c>
      <c r="AK45" s="7"/>
    </row>
    <row r="46" spans="1:49" hidden="1">
      <c r="AD46" s="20" t="s">
        <v>36</v>
      </c>
      <c r="AE46" s="18" t="s">
        <v>68</v>
      </c>
      <c r="AG46" s="6" t="s">
        <v>68</v>
      </c>
      <c r="AH46" s="21">
        <v>10.4</v>
      </c>
      <c r="AI46" s="21">
        <v>0.1</v>
      </c>
      <c r="AJ46" s="21">
        <v>7.15</v>
      </c>
    </row>
    <row r="47" spans="1:49" hidden="1">
      <c r="AD47" s="20" t="s">
        <v>35</v>
      </c>
      <c r="AE47" s="31" t="s">
        <v>61</v>
      </c>
      <c r="AF47" s="7"/>
      <c r="AG47" s="7" t="s">
        <v>61</v>
      </c>
      <c r="AH47" s="20">
        <v>12</v>
      </c>
      <c r="AI47" s="20">
        <v>1.2</v>
      </c>
      <c r="AJ47" s="20">
        <v>0.05</v>
      </c>
    </row>
    <row r="48" spans="1:49" hidden="1">
      <c r="AD48" s="20" t="s">
        <v>36</v>
      </c>
      <c r="AE48" s="31" t="s">
        <v>62</v>
      </c>
      <c r="AF48" s="7"/>
      <c r="AG48" s="7" t="s">
        <v>62</v>
      </c>
      <c r="AH48" s="20">
        <v>12</v>
      </c>
      <c r="AI48" s="20">
        <v>0.2</v>
      </c>
      <c r="AJ48" s="20">
        <v>0.05</v>
      </c>
    </row>
    <row r="49" spans="23:37" hidden="1">
      <c r="AD49" s="20" t="s">
        <v>35</v>
      </c>
      <c r="AE49" s="31" t="s">
        <v>63</v>
      </c>
      <c r="AF49" s="7"/>
      <c r="AG49" s="7" t="s">
        <v>63</v>
      </c>
      <c r="AH49" s="20">
        <v>12</v>
      </c>
      <c r="AI49" s="20">
        <v>1.2</v>
      </c>
      <c r="AJ49" s="20">
        <v>0.05</v>
      </c>
    </row>
    <row r="50" spans="23:37" hidden="1">
      <c r="AD50" s="20" t="s">
        <v>36</v>
      </c>
      <c r="AE50" s="31" t="s">
        <v>64</v>
      </c>
      <c r="AF50" s="7"/>
      <c r="AG50" s="7" t="s">
        <v>64</v>
      </c>
      <c r="AH50" s="20">
        <v>12</v>
      </c>
      <c r="AI50" s="20">
        <v>0.2</v>
      </c>
      <c r="AJ50" s="20">
        <v>0.05</v>
      </c>
    </row>
    <row r="51" spans="23:37" hidden="1">
      <c r="AD51" s="20" t="s">
        <v>36</v>
      </c>
      <c r="AE51" s="18" t="s">
        <v>55</v>
      </c>
      <c r="AG51" s="6" t="s">
        <v>55</v>
      </c>
      <c r="AH51" s="21">
        <v>10.4</v>
      </c>
      <c r="AI51" s="21">
        <v>0.1</v>
      </c>
      <c r="AJ51" s="21">
        <v>3.8</v>
      </c>
    </row>
    <row r="52" spans="23:37" hidden="1"/>
    <row r="53" spans="23:37" hidden="1"/>
    <row r="54" spans="23:37" ht="12.75" hidden="1" customHeight="1">
      <c r="W54" s="23" t="s">
        <v>55</v>
      </c>
      <c r="X54" s="8" t="s">
        <v>64</v>
      </c>
      <c r="Y54" s="8" t="s">
        <v>63</v>
      </c>
      <c r="Z54" s="8" t="s">
        <v>62</v>
      </c>
      <c r="AA54" s="8" t="s">
        <v>61</v>
      </c>
      <c r="AB54" s="8" t="s">
        <v>68</v>
      </c>
      <c r="AC54" s="8" t="s">
        <v>67</v>
      </c>
      <c r="AD54" s="8" t="s">
        <v>66</v>
      </c>
      <c r="AE54" s="8" t="s">
        <v>4</v>
      </c>
      <c r="AG54" s="8" t="s">
        <v>4</v>
      </c>
      <c r="AH54" s="19" t="s">
        <v>16</v>
      </c>
      <c r="AI54" s="19" t="s">
        <v>6</v>
      </c>
      <c r="AJ54" s="8" t="s">
        <v>31</v>
      </c>
      <c r="AK54" s="8" t="s">
        <v>28</v>
      </c>
    </row>
    <row r="55" spans="23:37" ht="12.75" hidden="1" customHeight="1">
      <c r="W55" s="28" t="s">
        <v>33</v>
      </c>
      <c r="X55" s="28" t="s">
        <v>33</v>
      </c>
      <c r="Y55" s="28" t="s">
        <v>33</v>
      </c>
      <c r="Z55" s="28" t="s">
        <v>33</v>
      </c>
      <c r="AA55" s="28" t="s">
        <v>33</v>
      </c>
      <c r="AB55" s="28" t="s">
        <v>33</v>
      </c>
      <c r="AC55" s="28" t="s">
        <v>33</v>
      </c>
      <c r="AD55" s="28" t="s">
        <v>33</v>
      </c>
      <c r="AE55" s="18" t="str">
        <f>IF($AE$35=$AE$44,AD55,)&amp;IF($AE$35=$AE$45,AC55,)&amp;IF($AE$35=$AE$46,AB55,)&amp;IF($AE$35=$AE$47,AA55,)&amp;IF($AE$35=$AE$48,Z55,)&amp;IF($AE$35=$AE$49,Y55,)&amp;IF($AE$35=$AE$50,X55,)&amp;IF($AE$35=$AE$51,W55,)</f>
        <v>WP-PSU</v>
      </c>
      <c r="AG55" s="6" t="s">
        <v>8</v>
      </c>
      <c r="AH55" s="22">
        <v>6.7</v>
      </c>
      <c r="AI55" s="22">
        <v>3.2000000000000001E-2</v>
      </c>
      <c r="AJ55" s="22">
        <v>3.3</v>
      </c>
      <c r="AK55" s="7" t="s">
        <v>35</v>
      </c>
    </row>
    <row r="56" spans="23:37" ht="12.75" hidden="1" customHeight="1">
      <c r="W56" s="28" t="s">
        <v>8</v>
      </c>
      <c r="X56" s="28" t="s">
        <v>8</v>
      </c>
      <c r="Y56" s="28" t="s">
        <v>8</v>
      </c>
      <c r="Z56" s="28" t="s">
        <v>8</v>
      </c>
      <c r="AA56" s="28" t="s">
        <v>8</v>
      </c>
      <c r="AB56" s="28" t="s">
        <v>8</v>
      </c>
      <c r="AC56" s="28" t="s">
        <v>8</v>
      </c>
      <c r="AD56" s="28" t="s">
        <v>8</v>
      </c>
      <c r="AE56" s="18" t="str">
        <f t="shared" ref="AE56:AE61" si="32">IF($AE$35=$AE$44,AD56,)&amp;IF($AE$35=$AE$45,AC56,)&amp;IF($AE$35=$AE$46,AB56,)&amp;IF($AE$35=$AE$47,AA56,)&amp;IF($AE$35=$AE$48,Z56,)&amp;IF($AE$35=$AE$49,Y56,)&amp;IF($AE$35=$AE$50,X56,)&amp;IF($AE$35=$AE$51,W56,)</f>
        <v>WP-TOUCH</v>
      </c>
      <c r="AG56" s="6" t="s">
        <v>8</v>
      </c>
      <c r="AH56" s="22">
        <v>9.8000000000000007</v>
      </c>
      <c r="AI56" s="22">
        <v>3.2000000000000001E-2</v>
      </c>
      <c r="AJ56" s="22">
        <v>3.3</v>
      </c>
      <c r="AK56" s="7" t="s">
        <v>36</v>
      </c>
    </row>
    <row r="57" spans="23:37" ht="12.75" hidden="1" customHeight="1">
      <c r="W57" s="28" t="s">
        <v>9</v>
      </c>
      <c r="X57" s="28" t="s">
        <v>9</v>
      </c>
      <c r="Y57" s="20" t="s">
        <v>58</v>
      </c>
      <c r="Z57" s="28" t="s">
        <v>9</v>
      </c>
      <c r="AA57" s="20" t="s">
        <v>58</v>
      </c>
      <c r="AB57" s="28" t="s">
        <v>9</v>
      </c>
      <c r="AC57" s="28" t="s">
        <v>9</v>
      </c>
      <c r="AD57" s="20" t="s">
        <v>58</v>
      </c>
      <c r="AE57" s="18" t="str">
        <f t="shared" si="32"/>
        <v>MPAGE16</v>
      </c>
      <c r="AG57" s="6" t="s">
        <v>9</v>
      </c>
      <c r="AH57" s="22">
        <v>9.8000000000000007</v>
      </c>
      <c r="AI57" s="22">
        <v>1.7999999999999999E-2</v>
      </c>
      <c r="AJ57" s="22">
        <v>3.3</v>
      </c>
      <c r="AK57" s="7" t="s">
        <v>36</v>
      </c>
    </row>
    <row r="58" spans="23:37" ht="12.75" hidden="1" customHeight="1">
      <c r="W58" s="28" t="s">
        <v>10</v>
      </c>
      <c r="X58" s="28" t="s">
        <v>10</v>
      </c>
      <c r="Y58" s="29" t="s">
        <v>65</v>
      </c>
      <c r="Z58" s="29" t="s">
        <v>10</v>
      </c>
      <c r="AA58" s="29" t="s">
        <v>65</v>
      </c>
      <c r="AB58" s="29" t="s">
        <v>59</v>
      </c>
      <c r="AC58" s="29" t="s">
        <v>10</v>
      </c>
      <c r="AD58" s="29" t="s">
        <v>65</v>
      </c>
      <c r="AE58" s="18" t="str">
        <f t="shared" si="32"/>
        <v>eMPAGE</v>
      </c>
      <c r="AG58" s="7" t="s">
        <v>58</v>
      </c>
      <c r="AH58" s="22">
        <v>6</v>
      </c>
      <c r="AI58" s="22">
        <v>0.05</v>
      </c>
      <c r="AJ58" s="22">
        <v>3.3</v>
      </c>
      <c r="AK58" s="7" t="s">
        <v>35</v>
      </c>
    </row>
    <row r="59" spans="23:37" ht="12.75" hidden="1" customHeight="1">
      <c r="W59" s="28" t="s">
        <v>10</v>
      </c>
      <c r="X59" s="28" t="s">
        <v>10</v>
      </c>
      <c r="Y59" s="28" t="s">
        <v>10</v>
      </c>
      <c r="Z59" s="28" t="s">
        <v>10</v>
      </c>
      <c r="AA59" s="28" t="s">
        <v>10</v>
      </c>
      <c r="AB59" s="28" t="s">
        <v>10</v>
      </c>
      <c r="AC59" s="28" t="s">
        <v>10</v>
      </c>
      <c r="AD59" s="28" t="s">
        <v>10</v>
      </c>
      <c r="AE59" s="18" t="str">
        <f t="shared" si="32"/>
        <v>NONE</v>
      </c>
      <c r="AG59" s="7" t="s">
        <v>59</v>
      </c>
      <c r="AH59" s="22">
        <v>6</v>
      </c>
      <c r="AI59" s="22">
        <v>4.4999999999999998E-2</v>
      </c>
      <c r="AJ59" s="22">
        <v>3.3</v>
      </c>
      <c r="AK59" s="7" t="s">
        <v>36</v>
      </c>
    </row>
    <row r="60" spans="23:37" ht="12.75" hidden="1" customHeight="1">
      <c r="W60" s="28" t="s">
        <v>10</v>
      </c>
      <c r="X60" s="28" t="s">
        <v>10</v>
      </c>
      <c r="Y60" s="28" t="s">
        <v>10</v>
      </c>
      <c r="Z60" s="28" t="s">
        <v>10</v>
      </c>
      <c r="AA60" s="28" t="s">
        <v>10</v>
      </c>
      <c r="AB60" s="28" t="s">
        <v>10</v>
      </c>
      <c r="AC60" s="28" t="s">
        <v>10</v>
      </c>
      <c r="AD60" s="28" t="s">
        <v>10</v>
      </c>
      <c r="AE60" s="18" t="str">
        <f t="shared" si="32"/>
        <v>NONE</v>
      </c>
      <c r="AG60" s="7" t="s">
        <v>65</v>
      </c>
      <c r="AH60" s="30">
        <v>9.5</v>
      </c>
      <c r="AI60" s="30">
        <v>0.18</v>
      </c>
      <c r="AJ60" s="30">
        <v>0.05</v>
      </c>
      <c r="AK60" s="7" t="s">
        <v>35</v>
      </c>
    </row>
    <row r="61" spans="23:37" ht="12.75" hidden="1" customHeight="1">
      <c r="W61" s="28" t="s">
        <v>10</v>
      </c>
      <c r="X61" s="20" t="s">
        <v>10</v>
      </c>
      <c r="Y61" s="20" t="s">
        <v>10</v>
      </c>
      <c r="Z61" s="20" t="s">
        <v>10</v>
      </c>
      <c r="AA61" s="20" t="s">
        <v>10</v>
      </c>
      <c r="AB61" s="20" t="s">
        <v>10</v>
      </c>
      <c r="AC61" s="20" t="s">
        <v>10</v>
      </c>
      <c r="AD61" s="20" t="s">
        <v>10</v>
      </c>
      <c r="AE61" s="18" t="str">
        <f t="shared" si="32"/>
        <v>NONE</v>
      </c>
      <c r="AG61" s="6" t="s">
        <v>33</v>
      </c>
      <c r="AH61" s="22">
        <v>15</v>
      </c>
      <c r="AI61" s="22">
        <v>0.8</v>
      </c>
      <c r="AJ61" s="22">
        <v>0.01</v>
      </c>
      <c r="AK61" s="27"/>
    </row>
    <row r="62" spans="23:37" hidden="1">
      <c r="AG62" s="6" t="s">
        <v>10</v>
      </c>
      <c r="AH62" s="22">
        <v>0</v>
      </c>
      <c r="AI62" s="22">
        <v>0</v>
      </c>
      <c r="AJ62" s="22">
        <v>0</v>
      </c>
      <c r="AK62" s="27"/>
    </row>
  </sheetData>
  <sheetProtection algorithmName="SHA-512" hashValue="ufeHLRTeI1+dVOioEZXSinAI5liYH+bwCWqkeuu9cAteVg1hGiUjJyyjWOfAnnzF53djw1k1RlXybgfSfeilAA==" saltValue="nDA+MXeXcCwrpsKmwPYXGA==" spinCount="100000" sheet="1" objects="1" scenarios="1" selectLockedCells="1"/>
  <phoneticPr fontId="0" type="noConversion"/>
  <conditionalFormatting sqref="AD62 Y62:Z269 AA61:AB268 AC58:AC62 AD58:AD60 F32:F33 C33 F11:Z30 G2 AA34:AB34 Y34:Z50 B34:V269 W34:W54 W56:W269 Z58:Z61 X59:Z61 X58:AB60 X34:X269">
    <cfRule type="cellIs" dxfId="16" priority="43" stopIfTrue="1" operator="between">
      <formula>("Ok")</formula>
      <formula>("Ok")</formula>
    </cfRule>
    <cfRule type="cellIs" dxfId="15" priority="44" stopIfTrue="1" operator="between">
      <formula>("Ko")</formula>
      <formula>("Ko")</formula>
    </cfRule>
  </conditionalFormatting>
  <conditionalFormatting sqref="E3">
    <cfRule type="expression" dxfId="14" priority="72" stopIfTrue="1">
      <formula>(E7&lt;&gt;AE40)</formula>
    </cfRule>
  </conditionalFormatting>
  <conditionalFormatting sqref="AB56:AB57">
    <cfRule type="cellIs" dxfId="13" priority="13" stopIfTrue="1" operator="between">
      <formula>("Ok")</formula>
      <formula>("Ok")</formula>
    </cfRule>
    <cfRule type="cellIs" dxfId="12" priority="14" stopIfTrue="1" operator="between">
      <formula>("Ko")</formula>
      <formula>("Ko")</formula>
    </cfRule>
  </conditionalFormatting>
  <conditionalFormatting sqref="AC56:AC57">
    <cfRule type="cellIs" dxfId="11" priority="11" stopIfTrue="1" operator="between">
      <formula>("Ok")</formula>
      <formula>("Ok")</formula>
    </cfRule>
    <cfRule type="cellIs" dxfId="10" priority="12" stopIfTrue="1" operator="between">
      <formula>("Ko")</formula>
      <formula>("Ko")</formula>
    </cfRule>
  </conditionalFormatting>
  <conditionalFormatting sqref="AD56">
    <cfRule type="cellIs" dxfId="9" priority="9" stopIfTrue="1" operator="between">
      <formula>("Ok")</formula>
      <formula>("Ok")</formula>
    </cfRule>
    <cfRule type="cellIs" dxfId="8" priority="10" stopIfTrue="1" operator="between">
      <formula>("Ko")</formula>
      <formula>("Ko")</formula>
    </cfRule>
  </conditionalFormatting>
  <conditionalFormatting sqref="AA56">
    <cfRule type="cellIs" dxfId="7" priority="7" stopIfTrue="1" operator="between">
      <formula>("Ok")</formula>
      <formula>("Ok")</formula>
    </cfRule>
    <cfRule type="cellIs" dxfId="6" priority="8" stopIfTrue="1" operator="between">
      <formula>("Ko")</formula>
      <formula>("Ko")</formula>
    </cfRule>
  </conditionalFormatting>
  <conditionalFormatting sqref="Z56:Z57">
    <cfRule type="cellIs" dxfId="5" priority="5" stopIfTrue="1" operator="between">
      <formula>("Ok")</formula>
      <formula>("Ok")</formula>
    </cfRule>
    <cfRule type="cellIs" dxfId="4" priority="6" stopIfTrue="1" operator="between">
      <formula>("Ko")</formula>
      <formula>("Ko")</formula>
    </cfRule>
  </conditionalFormatting>
  <conditionalFormatting sqref="Y56">
    <cfRule type="cellIs" dxfId="3" priority="3" stopIfTrue="1" operator="between">
      <formula>("Ok")</formula>
      <formula>("Ok")</formula>
    </cfRule>
    <cfRule type="cellIs" dxfId="2" priority="4" stopIfTrue="1" operator="between">
      <formula>("Ko")</formula>
      <formula>("Ko")</formula>
    </cfRule>
  </conditionalFormatting>
  <conditionalFormatting sqref="X56:X57">
    <cfRule type="cellIs" dxfId="1" priority="1" stopIfTrue="1" operator="between">
      <formula>("Ok")</formula>
      <formula>("Ok")</formula>
    </cfRule>
    <cfRule type="cellIs" dxfId="0" priority="2" stopIfTrue="1" operator="between">
      <formula>("Ko")</formula>
      <formula>("Ko")</formula>
    </cfRule>
  </conditionalFormatting>
  <dataValidations xWindow="190" yWindow="548" count="4">
    <dataValidation type="list" allowBlank="1" showInputMessage="1" showErrorMessage="1" sqref="E7" xr:uid="{00000000-0002-0000-0000-000000000000}">
      <formula1>$AE$39:$AE$40</formula1>
    </dataValidation>
    <dataValidation allowBlank="1" showInputMessage="1" showErrorMessage="1" prompt="Selec WP-device" sqref="D7" xr:uid="{00000000-0002-0000-0000-000001000000}"/>
    <dataValidation type="list" allowBlank="1" showInputMessage="1" showErrorMessage="1" prompt="Selec Master" sqref="C7" xr:uid="{00000000-0002-0000-0000-000002000000}">
      <formula1>$AE$44:$AE$51</formula1>
    </dataValidation>
    <dataValidation type="list" allowBlank="1" showInputMessage="1" showErrorMessage="1" prompt="Selec WP-device" sqref="C11:C30" xr:uid="{00000000-0002-0000-0000-000003000000}">
      <formula1>$AE$55:$AE$61</formula1>
    </dataValidation>
  </dataValidations>
  <pageMargins left="0.74803149606299213" right="0.74803149606299213" top="0.98425196850393704" bottom="0.98425196850393704" header="0" footer="0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Calculator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Rovira</dc:creator>
  <cp:lastModifiedBy>*</cp:lastModifiedBy>
  <cp:lastPrinted>2011-02-10T15:10:36Z</cp:lastPrinted>
  <dcterms:created xsi:type="dcterms:W3CDTF">1999-12-07T18:07:55Z</dcterms:created>
  <dcterms:modified xsi:type="dcterms:W3CDTF">2020-07-16T12:10:47Z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